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Google Drive\PartnersShare\Marketing Material\200 Technic\"/>
    </mc:Choice>
  </mc:AlternateContent>
  <xr:revisionPtr revIDLastSave="0" documentId="13_ncr:1_{D5BC9433-2677-4058-8B12-5211D036B3CF}" xr6:coauthVersionLast="40" xr6:coauthVersionMax="40" xr10:uidLastSave="{00000000-0000-0000-0000-000000000000}"/>
  <workbookProtection workbookAlgorithmName="SHA-512" workbookHashValue="PMJy6AhDC533PyuJKBsmeaLcHAAGlkQNlpQkHdKVsY40MmtCt1SEH63cC2zmgzBmzaIEyWzalLWTbMdylXcAvQ==" workbookSaltValue="3Uh+aysKRMZkeHrRnSqUkA==" workbookSpinCount="100000" lockStructure="1"/>
  <bookViews>
    <workbookView xWindow="-120" yWindow="-120" windowWidth="29040" windowHeight="16440" xr2:uid="{E2DC0217-0456-40FD-988E-74F7D465FAF7}"/>
  </bookViews>
  <sheets>
    <sheet name="Calculator" sheetId="2" r:id="rId1"/>
    <sheet name="Sheet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1" i="2" l="1"/>
  <c r="E61" i="2"/>
  <c r="C73" i="2" l="1"/>
  <c r="G6" i="2" l="1"/>
  <c r="M22" i="2" s="1"/>
  <c r="S4" i="2" l="1"/>
  <c r="L3" i="2" l="1"/>
  <c r="L4" i="2"/>
  <c r="L5" i="2"/>
  <c r="H66" i="2" s="1"/>
  <c r="L7" i="2"/>
  <c r="R76" i="2" l="1"/>
  <c r="AB76" i="2"/>
  <c r="M74" i="2"/>
  <c r="M78" i="2"/>
  <c r="N52" i="2"/>
  <c r="M98" i="2"/>
  <c r="S68" i="2"/>
  <c r="S26" i="2"/>
  <c r="S46" i="2"/>
  <c r="M102" i="2"/>
  <c r="N58" i="2"/>
  <c r="M86" i="2"/>
  <c r="S36" i="2"/>
  <c r="M15" i="2"/>
  <c r="M42" i="2"/>
  <c r="X98" i="2"/>
  <c r="R88" i="2"/>
  <c r="M32" i="2"/>
  <c r="X86" i="2"/>
  <c r="X66" i="2"/>
  <c r="X44" i="2"/>
  <c r="R96" i="2"/>
  <c r="S53" i="2"/>
  <c r="R100" i="2"/>
  <c r="R84" i="2"/>
  <c r="M64" i="2"/>
  <c r="H34" i="2"/>
  <c r="H90" i="2"/>
  <c r="H24" i="2"/>
  <c r="Q21" i="2" s="1"/>
  <c r="H44" i="2"/>
  <c r="N56" i="2"/>
  <c r="S24" i="2"/>
  <c r="S34" i="2"/>
  <c r="M13" i="2"/>
  <c r="N50" i="2"/>
  <c r="AH66" i="2"/>
  <c r="AH98" i="2"/>
  <c r="AH86" i="2"/>
  <c r="W76" i="2" l="1"/>
  <c r="R49" i="2"/>
  <c r="V83" i="2"/>
  <c r="V87" i="2"/>
  <c r="V99" i="2"/>
  <c r="Q31" i="2"/>
  <c r="Y32" i="2" s="1"/>
  <c r="Y36" i="2" s="1"/>
  <c r="Q41" i="2"/>
  <c r="AD42" i="2" s="1"/>
  <c r="AD46" i="2" s="1"/>
  <c r="S11" i="2"/>
  <c r="S15" i="2" s="1"/>
  <c r="Q63" i="2"/>
  <c r="R55" i="2"/>
  <c r="Y51" i="2" s="1"/>
  <c r="Y22" i="2"/>
  <c r="Y26" i="2" s="1"/>
  <c r="V95" i="2"/>
  <c r="AG76" i="2" l="1"/>
  <c r="C71" i="2"/>
  <c r="C83" i="2"/>
  <c r="C95" i="2"/>
  <c r="AC66" i="2"/>
  <c r="AM66" i="2" s="1"/>
  <c r="C63" i="2"/>
  <c r="AC86" i="2"/>
  <c r="C81" i="2" s="1"/>
  <c r="E81" i="2" s="1"/>
  <c r="C10" i="2"/>
  <c r="C12" i="2" s="1"/>
  <c r="E10" i="2" s="1"/>
  <c r="C19" i="2"/>
  <c r="C21" i="2" s="1"/>
  <c r="E19" i="2" s="1"/>
  <c r="C61" i="2"/>
  <c r="C29" i="2"/>
  <c r="C31" i="2" s="1"/>
  <c r="E29" i="2" s="1"/>
  <c r="AC98" i="2"/>
  <c r="AM98" i="2" s="1"/>
  <c r="C39" i="2"/>
  <c r="C41" i="2" s="1"/>
  <c r="E39" i="2" s="1"/>
  <c r="Y55" i="2"/>
  <c r="C51" i="2"/>
  <c r="E49" i="2" s="1"/>
  <c r="C49" i="2"/>
  <c r="AM86" i="2" l="1"/>
  <c r="C93" i="2"/>
  <c r="E93" i="2" l="1"/>
</calcChain>
</file>

<file path=xl/sharedStrings.xml><?xml version="1.0" encoding="utf-8"?>
<sst xmlns="http://schemas.openxmlformats.org/spreadsheetml/2006/main" count="113" uniqueCount="28">
  <si>
    <t>MTBF</t>
  </si>
  <si>
    <t>UPS</t>
  </si>
  <si>
    <t>UPS Bypass</t>
  </si>
  <si>
    <t>Generator</t>
  </si>
  <si>
    <t>Main/Generator change-over</t>
  </si>
  <si>
    <t>iSTS</t>
  </si>
  <si>
    <t>Number of critical loads</t>
  </si>
  <si>
    <t>MAIN</t>
  </si>
  <si>
    <t>By Pass</t>
  </si>
  <si>
    <t>LOAD 1</t>
  </si>
  <si>
    <t>LOAD n</t>
  </si>
  <si>
    <t>GENERATOR</t>
  </si>
  <si>
    <t>Change Over</t>
  </si>
  <si>
    <t>System</t>
  </si>
  <si>
    <t>UPS MTBF</t>
  </si>
  <si>
    <t>GENERATOR MTBF</t>
  </si>
  <si>
    <t>Change-Over</t>
  </si>
  <si>
    <r>
      <t>Main supply outage average duration</t>
    </r>
    <r>
      <rPr>
        <sz val="8"/>
        <color theme="1"/>
        <rFont val="Calibri"/>
        <family val="2"/>
        <scheme val="minor"/>
      </rPr>
      <t xml:space="preserve"> (in hours)</t>
    </r>
  </si>
  <si>
    <r>
      <t>Cost  loss of Production</t>
    </r>
    <r>
      <rPr>
        <sz val="8"/>
        <color theme="1"/>
        <rFont val="Calibri"/>
        <family val="2"/>
        <scheme val="minor"/>
      </rPr>
      <t xml:space="preserve"> (in $ per hour)</t>
    </r>
  </si>
  <si>
    <r>
      <t>Average duration to recover a full system failure</t>
    </r>
    <r>
      <rPr>
        <sz val="8"/>
        <color theme="1"/>
        <rFont val="Calibri"/>
        <family val="2"/>
        <scheme val="minor"/>
      </rPr>
      <t xml:space="preserve"> (in hours)</t>
    </r>
  </si>
  <si>
    <r>
      <t>Average cost to recover a full system failure</t>
    </r>
    <r>
      <rPr>
        <sz val="8"/>
        <color theme="1"/>
        <rFont val="Calibri"/>
        <family val="2"/>
        <scheme val="minor"/>
      </rPr>
      <t xml:space="preserve"> (in $ per recovery)</t>
    </r>
  </si>
  <si>
    <r>
      <t>Average Main supply outage</t>
    </r>
    <r>
      <rPr>
        <sz val="8"/>
        <color theme="1"/>
        <rFont val="Calibri"/>
        <family val="2"/>
        <scheme val="minor"/>
      </rPr>
      <t xml:space="preserve"> (per year)</t>
    </r>
  </si>
  <si>
    <t>Risk Load</t>
  </si>
  <si>
    <t>Risk System</t>
  </si>
  <si>
    <t>Risk Fin.</t>
  </si>
  <si>
    <t>Per year</t>
  </si>
  <si>
    <t>1st year</t>
  </si>
  <si>
    <t>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</si>
</sst>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&quot;$&quot;#,##0"/>
    <numFmt numFmtId="166" formatCode="&quot;$&quot;#,##0.00"/>
    <numFmt numFmtId="167" formatCode="#\,##0&quot;h&quot;"/>
    <numFmt numFmtId="168" formatCode="0.E+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/>
      <diagonal/>
    </border>
    <border>
      <left/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 style="medium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 style="mediumDashed">
        <color theme="0" tint="-0.499984740745262"/>
      </top>
      <bottom/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dashed">
        <color theme="0" tint="-0.499984740745262"/>
      </left>
      <right/>
      <top style="medium">
        <color theme="0" tint="-0.499984740745262"/>
      </top>
      <bottom/>
      <diagonal/>
    </border>
    <border>
      <left/>
      <right style="dashed">
        <color theme="0" tint="-0.499984740745262"/>
      </right>
      <top/>
      <bottom/>
      <diagonal/>
    </border>
    <border>
      <left/>
      <right style="dashed">
        <color theme="0" tint="-0.499984740745262"/>
      </right>
      <top style="medium">
        <color theme="0" tint="-0.499984740745262"/>
      </top>
      <bottom/>
      <diagonal/>
    </border>
    <border>
      <left/>
      <right style="dashed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 style="dashed">
        <color theme="0" tint="-0.499984740745262"/>
      </bottom>
      <diagonal/>
    </border>
    <border>
      <left style="mediumDashed">
        <color theme="3" tint="0.39994506668294322"/>
      </left>
      <right/>
      <top style="mediumDashed">
        <color theme="3" tint="0.39994506668294322"/>
      </top>
      <bottom/>
      <diagonal/>
    </border>
    <border>
      <left/>
      <right/>
      <top style="mediumDashed">
        <color theme="3" tint="0.39994506668294322"/>
      </top>
      <bottom/>
      <diagonal/>
    </border>
    <border>
      <left/>
      <right style="mediumDashed">
        <color theme="3" tint="0.39994506668294322"/>
      </right>
      <top style="mediumDashed">
        <color theme="3" tint="0.39994506668294322"/>
      </top>
      <bottom/>
      <diagonal/>
    </border>
    <border>
      <left style="mediumDashed">
        <color theme="3" tint="0.39994506668294322"/>
      </left>
      <right/>
      <top/>
      <bottom style="mediumDashed">
        <color theme="3" tint="0.39994506668294322"/>
      </bottom>
      <diagonal/>
    </border>
    <border>
      <left/>
      <right/>
      <top/>
      <bottom style="mediumDashed">
        <color theme="3" tint="0.39994506668294322"/>
      </bottom>
      <diagonal/>
    </border>
    <border>
      <left/>
      <right style="mediumDashed">
        <color theme="3" tint="0.39994506668294322"/>
      </right>
      <top/>
      <bottom style="mediumDashed">
        <color theme="3" tint="0.3999450666829432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4" fontId="8" fillId="0" borderId="15" xfId="1" applyNumberFormat="1" applyFont="1" applyBorder="1"/>
    <xf numFmtId="164" fontId="8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wrapText="1"/>
    </xf>
    <xf numFmtId="0" fontId="14" fillId="7" borderId="0" xfId="0" applyFont="1" applyFill="1" applyAlignment="1">
      <alignment horizontal="center"/>
    </xf>
    <xf numFmtId="0" fontId="0" fillId="7" borderId="0" xfId="0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165" fontId="5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0" fontId="0" fillId="7" borderId="15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164" fontId="8" fillId="7" borderId="17" xfId="1" applyNumberFormat="1" applyFont="1" applyFill="1" applyBorder="1"/>
    <xf numFmtId="0" fontId="4" fillId="7" borderId="0" xfId="0" applyFont="1" applyFill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18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166" fontId="5" fillId="7" borderId="0" xfId="0" applyNumberFormat="1" applyFont="1" applyFill="1" applyAlignment="1">
      <alignment horizontal="center" vertical="center"/>
    </xf>
    <xf numFmtId="164" fontId="8" fillId="7" borderId="15" xfId="1" applyNumberFormat="1" applyFont="1" applyFill="1" applyBorder="1"/>
    <xf numFmtId="0" fontId="0" fillId="7" borderId="38" xfId="0" applyFill="1" applyBorder="1" applyAlignment="1">
      <alignment vertical="center"/>
    </xf>
    <xf numFmtId="0" fontId="14" fillId="7" borderId="37" xfId="0" applyFont="1" applyFill="1" applyBorder="1" applyAlignment="1">
      <alignment horizontal="center"/>
    </xf>
    <xf numFmtId="165" fontId="17" fillId="7" borderId="37" xfId="0" applyNumberFormat="1" applyFont="1" applyFill="1" applyBorder="1" applyAlignment="1">
      <alignment horizontal="center" vertical="center" wrapText="1"/>
    </xf>
    <xf numFmtId="165" fontId="16" fillId="7" borderId="37" xfId="0" applyNumberFormat="1" applyFont="1" applyFill="1" applyBorder="1" applyAlignment="1">
      <alignment horizontal="center" vertical="center" wrapText="1"/>
    </xf>
    <xf numFmtId="0" fontId="0" fillId="7" borderId="37" xfId="0" applyFill="1" applyBorder="1" applyAlignment="1">
      <alignment vertical="center"/>
    </xf>
    <xf numFmtId="0" fontId="0" fillId="7" borderId="39" xfId="0" applyFill="1" applyBorder="1" applyAlignment="1">
      <alignment vertical="center"/>
    </xf>
    <xf numFmtId="0" fontId="0" fillId="7" borderId="40" xfId="0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43" xfId="0" applyFill="1" applyBorder="1" applyAlignment="1">
      <alignment vertical="center"/>
    </xf>
    <xf numFmtId="0" fontId="3" fillId="7" borderId="43" xfId="0" applyFont="1" applyFill="1" applyBorder="1" applyAlignment="1">
      <alignment horizontal="center" vertical="center"/>
    </xf>
    <xf numFmtId="165" fontId="0" fillId="7" borderId="43" xfId="0" applyNumberFormat="1" applyFill="1" applyBorder="1" applyAlignment="1">
      <alignment horizontal="center" vertical="center"/>
    </xf>
    <xf numFmtId="0" fontId="0" fillId="7" borderId="44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14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3" fillId="7" borderId="37" xfId="0" applyFont="1" applyFill="1" applyBorder="1" applyAlignment="1">
      <alignment horizontal="center" vertical="center"/>
    </xf>
    <xf numFmtId="165" fontId="0" fillId="7" borderId="37" xfId="0" applyNumberFormat="1" applyFill="1" applyBorder="1" applyAlignment="1">
      <alignment horizontal="center" vertical="center"/>
    </xf>
    <xf numFmtId="166" fontId="0" fillId="0" borderId="43" xfId="0" applyNumberFormat="1" applyBorder="1" applyAlignment="1">
      <alignment horizontal="center" vertical="center"/>
    </xf>
    <xf numFmtId="166" fontId="0" fillId="7" borderId="37" xfId="0" applyNumberFormat="1" applyFill="1" applyBorder="1" applyAlignment="1">
      <alignment horizontal="center" vertical="center"/>
    </xf>
    <xf numFmtId="166" fontId="0" fillId="0" borderId="37" xfId="0" applyNumberFormat="1" applyBorder="1" applyAlignment="1">
      <alignment horizontal="center" vertical="center"/>
    </xf>
    <xf numFmtId="0" fontId="3" fillId="0" borderId="0" xfId="0" applyFont="1" applyAlignment="1">
      <alignment horizontal="right" indent="1"/>
    </xf>
    <xf numFmtId="167" fontId="0" fillId="0" borderId="0" xfId="0" applyNumberFormat="1"/>
    <xf numFmtId="165" fontId="13" fillId="0" borderId="0" xfId="0" applyNumberFormat="1" applyFont="1" applyAlignment="1">
      <alignment wrapText="1"/>
    </xf>
    <xf numFmtId="165" fontId="14" fillId="0" borderId="37" xfId="0" applyNumberFormat="1" applyFont="1" applyBorder="1" applyAlignment="1">
      <alignment horizontal="center"/>
    </xf>
    <xf numFmtId="165" fontId="14" fillId="7" borderId="37" xfId="0" applyNumberFormat="1" applyFont="1" applyFill="1" applyBorder="1" applyAlignment="1">
      <alignment horizontal="center"/>
    </xf>
    <xf numFmtId="166" fontId="14" fillId="7" borderId="37" xfId="0" applyNumberFormat="1" applyFont="1" applyFill="1" applyBorder="1" applyAlignment="1">
      <alignment horizontal="center"/>
    </xf>
    <xf numFmtId="166" fontId="14" fillId="0" borderId="37" xfId="0" applyNumberFormat="1" applyFont="1" applyBorder="1" applyAlignment="1">
      <alignment horizontal="center"/>
    </xf>
    <xf numFmtId="165" fontId="14" fillId="7" borderId="37" xfId="0" applyNumberFormat="1" applyFont="1" applyFill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165" fontId="16" fillId="0" borderId="43" xfId="0" applyNumberFormat="1" applyFont="1" applyBorder="1" applyAlignment="1">
      <alignment horizontal="center" wrapText="1"/>
    </xf>
    <xf numFmtId="165" fontId="16" fillId="0" borderId="43" xfId="0" applyNumberFormat="1" applyFont="1" applyBorder="1" applyAlignment="1">
      <alignment wrapText="1"/>
    </xf>
    <xf numFmtId="168" fontId="20" fillId="0" borderId="0" xfId="2" applyNumberFormat="1" applyFont="1" applyAlignment="1">
      <alignment vertical="center"/>
    </xf>
    <xf numFmtId="164" fontId="8" fillId="7" borderId="15" xfId="1" applyNumberFormat="1" applyFont="1" applyFill="1" applyBorder="1" applyAlignment="1">
      <alignment horizontal="left"/>
    </xf>
    <xf numFmtId="10" fontId="15" fillId="0" borderId="0" xfId="1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164" fontId="6" fillId="0" borderId="34" xfId="1" applyNumberFormat="1" applyFont="1" applyBorder="1" applyAlignment="1">
      <alignment horizontal="center" vertical="center"/>
    </xf>
    <xf numFmtId="164" fontId="6" fillId="0" borderId="35" xfId="1" applyNumberFormat="1" applyFont="1" applyBorder="1" applyAlignment="1">
      <alignment horizontal="center" vertical="center"/>
    </xf>
    <xf numFmtId="164" fontId="6" fillId="0" borderId="36" xfId="1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164" fontId="8" fillId="0" borderId="15" xfId="1" applyNumberFormat="1" applyFont="1" applyBorder="1" applyAlignment="1">
      <alignment horizontal="left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165" fontId="15" fillId="7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8" borderId="45" xfId="0" applyFont="1" applyFill="1" applyBorder="1" applyAlignment="1" applyProtection="1">
      <alignment horizontal="center"/>
      <protection locked="0"/>
    </xf>
    <xf numFmtId="0" fontId="3" fillId="8" borderId="47" xfId="0" applyFont="1" applyFill="1" applyBorder="1" applyAlignment="1" applyProtection="1">
      <alignment horizontal="center"/>
      <protection locked="0"/>
    </xf>
    <xf numFmtId="0" fontId="3" fillId="8" borderId="46" xfId="0" applyFont="1" applyFill="1" applyBorder="1" applyAlignment="1" applyProtection="1">
      <alignment horizontal="center"/>
      <protection locked="0"/>
    </xf>
    <xf numFmtId="165" fontId="3" fillId="3" borderId="45" xfId="0" applyNumberFormat="1" applyFont="1" applyFill="1" applyBorder="1" applyAlignment="1" applyProtection="1">
      <alignment horizontal="center"/>
      <protection locked="0"/>
    </xf>
    <xf numFmtId="165" fontId="3" fillId="3" borderId="47" xfId="0" applyNumberFormat="1" applyFont="1" applyFill="1" applyBorder="1" applyAlignment="1" applyProtection="1">
      <alignment horizontal="center"/>
      <protection locked="0"/>
    </xf>
    <xf numFmtId="165" fontId="3" fillId="3" borderId="46" xfId="0" applyNumberFormat="1" applyFont="1" applyFill="1" applyBorder="1" applyAlignment="1" applyProtection="1">
      <alignment horizontal="center"/>
      <protection locked="0"/>
    </xf>
    <xf numFmtId="0" fontId="3" fillId="3" borderId="45" xfId="0" applyFont="1" applyFill="1" applyBorder="1" applyAlignment="1" applyProtection="1">
      <alignment horizontal="center"/>
      <protection locked="0"/>
    </xf>
    <xf numFmtId="0" fontId="3" fillId="3" borderId="47" xfId="0" applyFont="1" applyFill="1" applyBorder="1" applyAlignment="1" applyProtection="1">
      <alignment horizontal="center"/>
      <protection locked="0"/>
    </xf>
    <xf numFmtId="0" fontId="3" fillId="3" borderId="46" xfId="0" applyFont="1" applyFill="1" applyBorder="1" applyAlignment="1" applyProtection="1">
      <alignment horizontal="center"/>
      <protection locked="0"/>
    </xf>
    <xf numFmtId="167" fontId="3" fillId="8" borderId="45" xfId="0" applyNumberFormat="1" applyFont="1" applyFill="1" applyBorder="1" applyAlignment="1" applyProtection="1">
      <alignment horizontal="center"/>
      <protection locked="0"/>
    </xf>
    <xf numFmtId="167" fontId="3" fillId="8" borderId="47" xfId="0" applyNumberFormat="1" applyFont="1" applyFill="1" applyBorder="1" applyAlignment="1" applyProtection="1">
      <alignment horizontal="center"/>
      <protection locked="0"/>
    </xf>
    <xf numFmtId="167" fontId="3" fillId="8" borderId="46" xfId="0" applyNumberFormat="1" applyFont="1" applyFill="1" applyBorder="1" applyAlignment="1" applyProtection="1">
      <alignment horizontal="center"/>
      <protection locked="0"/>
    </xf>
    <xf numFmtId="167" fontId="3" fillId="0" borderId="45" xfId="0" applyNumberFormat="1" applyFont="1" applyBorder="1" applyAlignment="1">
      <alignment horizontal="center"/>
    </xf>
    <xf numFmtId="167" fontId="3" fillId="0" borderId="47" xfId="0" applyNumberFormat="1" applyFont="1" applyBorder="1" applyAlignment="1">
      <alignment horizontal="center"/>
    </xf>
    <xf numFmtId="167" fontId="3" fillId="0" borderId="46" xfId="0" applyNumberFormat="1" applyFont="1" applyBorder="1" applyAlignment="1">
      <alignment horizontal="center"/>
    </xf>
    <xf numFmtId="167" fontId="3" fillId="7" borderId="45" xfId="0" applyNumberFormat="1" applyFont="1" applyFill="1" applyBorder="1" applyAlignment="1" applyProtection="1">
      <alignment horizontal="center"/>
      <protection locked="0"/>
    </xf>
    <xf numFmtId="167" fontId="3" fillId="7" borderId="47" xfId="0" applyNumberFormat="1" applyFont="1" applyFill="1" applyBorder="1" applyAlignment="1" applyProtection="1">
      <alignment horizontal="center"/>
      <protection locked="0"/>
    </xf>
    <xf numFmtId="167" fontId="3" fillId="7" borderId="46" xfId="0" applyNumberFormat="1" applyFont="1" applyFill="1" applyBorder="1" applyAlignment="1" applyProtection="1">
      <alignment horizontal="center"/>
      <protection locked="0"/>
    </xf>
    <xf numFmtId="165" fontId="15" fillId="0" borderId="0" xfId="0" applyNumberFormat="1" applyFont="1" applyAlignment="1">
      <alignment horizontal="center" vertical="center"/>
    </xf>
    <xf numFmtId="0" fontId="0" fillId="0" borderId="23" xfId="0" applyBorder="1" applyAlignment="1">
      <alignment vertical="center"/>
    </xf>
    <xf numFmtId="10" fontId="15" fillId="7" borderId="0" xfId="1" applyNumberFormat="1" applyFont="1" applyFill="1" applyAlignment="1">
      <alignment horizontal="center" vertical="center"/>
    </xf>
    <xf numFmtId="0" fontId="0" fillId="7" borderId="24" xfId="0" applyFill="1" applyBorder="1" applyAlignment="1">
      <alignment vertical="center"/>
    </xf>
    <xf numFmtId="10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7" borderId="0" xfId="0" applyNumberFormat="1" applyFont="1" applyFill="1" applyAlignment="1">
      <alignment horizontal="center" vertical="center"/>
    </xf>
    <xf numFmtId="10" fontId="15" fillId="7" borderId="0" xfId="0" applyNumberFormat="1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8966</xdr:colOff>
      <xdr:row>1</xdr:row>
      <xdr:rowOff>117755</xdr:rowOff>
    </xdr:from>
    <xdr:to>
      <xdr:col>4</xdr:col>
      <xdr:colOff>719350</xdr:colOff>
      <xdr:row>5</xdr:row>
      <xdr:rowOff>165288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B4CE56-539B-4870-B450-5C400D323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66" y="317780"/>
          <a:ext cx="1710509" cy="8476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123266</xdr:rowOff>
    </xdr:from>
    <xdr:to>
      <xdr:col>6</xdr:col>
      <xdr:colOff>2566638</xdr:colOff>
      <xdr:row>15</xdr:row>
      <xdr:rowOff>107951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0728BD-91FE-40F8-956D-818A9E48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6294" y="1927413"/>
          <a:ext cx="2566638" cy="11949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19</xdr:row>
      <xdr:rowOff>11208</xdr:rowOff>
    </xdr:from>
    <xdr:to>
      <xdr:col>6</xdr:col>
      <xdr:colOff>3255546</xdr:colOff>
      <xdr:row>24</xdr:row>
      <xdr:rowOff>191501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8FF05A-CC6E-464E-AAFD-7010507C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6294" y="3798796"/>
          <a:ext cx="3255546" cy="118882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33618</xdr:rowOff>
    </xdr:from>
    <xdr:to>
      <xdr:col>6</xdr:col>
      <xdr:colOff>3712786</xdr:colOff>
      <xdr:row>45</xdr:row>
      <xdr:rowOff>150918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4B513F-FDD3-4947-9D7C-CCF250787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46294" y="7620000"/>
          <a:ext cx="3712786" cy="151803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59</xdr:row>
      <xdr:rowOff>123264</xdr:rowOff>
    </xdr:from>
    <xdr:to>
      <xdr:col>6</xdr:col>
      <xdr:colOff>2987299</xdr:colOff>
      <xdr:row>68</xdr:row>
      <xdr:rowOff>104413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6ECBFCF-E15A-4CBD-B031-68405F7C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46294" y="11867029"/>
          <a:ext cx="2987299" cy="17740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</xdr:row>
      <xdr:rowOff>39221</xdr:rowOff>
    </xdr:from>
    <xdr:to>
      <xdr:col>6</xdr:col>
      <xdr:colOff>4005419</xdr:colOff>
      <xdr:row>89</xdr:row>
      <xdr:rowOff>148397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1FEAB72-6BF7-47A6-9A57-1786C8FA1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40692" y="13968133"/>
          <a:ext cx="4005419" cy="190211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50430</xdr:rowOff>
    </xdr:from>
    <xdr:to>
      <xdr:col>6</xdr:col>
      <xdr:colOff>3359187</xdr:colOff>
      <xdr:row>56</xdr:row>
      <xdr:rowOff>167730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00756C4-710E-41BC-A2C7-FFCE2977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0692" y="9821959"/>
          <a:ext cx="3359187" cy="151803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140075</xdr:rowOff>
    </xdr:from>
    <xdr:to>
      <xdr:col>6</xdr:col>
      <xdr:colOff>3261643</xdr:colOff>
      <xdr:row>35</xdr:row>
      <xdr:rowOff>68382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47F3991-5EE9-4A68-BF06-81C6FC31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0692" y="5731810"/>
          <a:ext cx="3261643" cy="13290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91</xdr:row>
      <xdr:rowOff>142869</xdr:rowOff>
    </xdr:from>
    <xdr:to>
      <xdr:col>6</xdr:col>
      <xdr:colOff>3615241</xdr:colOff>
      <xdr:row>102</xdr:row>
      <xdr:rowOff>74471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97CFB-FFFA-44DF-A5F2-34FA31BA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38450" y="16144869"/>
          <a:ext cx="3615241" cy="210330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3127519</xdr:colOff>
      <xdr:row>78</xdr:row>
      <xdr:rowOff>26813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D833A-D0F3-4AB3-AF33-BB8D93BE6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2071" y="14056179"/>
          <a:ext cx="3127519" cy="1646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CBC0-9BC9-4DF7-BDF1-D038F662862B}">
  <dimension ref="A1:AW103"/>
  <sheetViews>
    <sheetView showGridLines="0" tabSelected="1" zoomScale="70" zoomScaleNormal="70" workbookViewId="0">
      <pane ySplit="8" topLeftCell="A9" activePane="bottomLeft" state="frozenSplit"/>
      <selection pane="bottomLeft" activeCell="AN2" sqref="AN2:AQ2"/>
    </sheetView>
  </sheetViews>
  <sheetFormatPr defaultRowHeight="15" x14ac:dyDescent="0.25"/>
  <cols>
    <col min="1" max="1" width="4.42578125" style="1" customWidth="1"/>
    <col min="2" max="2" width="2.85546875" style="1" customWidth="1"/>
    <col min="3" max="3" width="9.28515625" style="1" customWidth="1"/>
    <col min="4" max="4" width="2.85546875" style="19" customWidth="1"/>
    <col min="5" max="5" width="11.5703125" style="22" bestFit="1" customWidth="1"/>
    <col min="6" max="6" width="5.140625" style="22" customWidth="1"/>
    <col min="7" max="7" width="64" style="1" customWidth="1"/>
    <col min="8" max="43" width="3.5703125" style="1" customWidth="1"/>
    <col min="44" max="16384" width="9.140625" style="1"/>
  </cols>
  <sheetData>
    <row r="1" spans="1:43" ht="15.75" x14ac:dyDescent="0.25">
      <c r="A1" s="21"/>
    </row>
    <row r="2" spans="1:43" ht="15.75" x14ac:dyDescent="0.25">
      <c r="A2" s="21"/>
      <c r="T2" s="130" t="s">
        <v>0</v>
      </c>
      <c r="U2" s="130"/>
      <c r="AM2" s="84" t="s">
        <v>21</v>
      </c>
      <c r="AN2" s="137">
        <v>8</v>
      </c>
      <c r="AO2" s="138"/>
      <c r="AP2" s="138"/>
      <c r="AQ2" s="139"/>
    </row>
    <row r="3" spans="1:43" ht="15.75" x14ac:dyDescent="0.25">
      <c r="A3" s="21"/>
      <c r="L3" s="128">
        <f>1-EXP(-8766/S3)</f>
        <v>8.3927711641610392E-2</v>
      </c>
      <c r="M3" s="128"/>
      <c r="R3" s="84" t="s">
        <v>1</v>
      </c>
      <c r="S3" s="140">
        <v>100000</v>
      </c>
      <c r="T3" s="141"/>
      <c r="U3" s="141"/>
      <c r="V3" s="142"/>
      <c r="AL3" s="84"/>
      <c r="AM3" s="84" t="s">
        <v>17</v>
      </c>
      <c r="AN3" s="131">
        <v>1</v>
      </c>
      <c r="AO3" s="132"/>
      <c r="AP3" s="132"/>
      <c r="AQ3" s="133"/>
    </row>
    <row r="4" spans="1:43" ht="15.75" x14ac:dyDescent="0.25">
      <c r="A4" s="21"/>
      <c r="L4" s="128">
        <f>1-EXP(-8766/S4)</f>
        <v>2.1676610994817658E-2</v>
      </c>
      <c r="M4" s="128"/>
      <c r="R4" s="84" t="s">
        <v>2</v>
      </c>
      <c r="S4" s="143">
        <f>S3/0.25</f>
        <v>400000</v>
      </c>
      <c r="T4" s="144"/>
      <c r="U4" s="144"/>
      <c r="V4" s="145"/>
      <c r="AL4" s="84"/>
      <c r="AM4" s="84" t="s">
        <v>18</v>
      </c>
      <c r="AN4" s="134">
        <v>10000</v>
      </c>
      <c r="AO4" s="135"/>
      <c r="AP4" s="135"/>
      <c r="AQ4" s="136"/>
    </row>
    <row r="5" spans="1:43" ht="15.75" x14ac:dyDescent="0.25">
      <c r="A5" s="21"/>
      <c r="L5" s="128">
        <f>1-EXP(-8766/S5)</f>
        <v>0.19679877106717902</v>
      </c>
      <c r="M5" s="128"/>
      <c r="R5" s="84" t="s">
        <v>3</v>
      </c>
      <c r="S5" s="140">
        <v>40000</v>
      </c>
      <c r="T5" s="141"/>
      <c r="U5" s="141"/>
      <c r="V5" s="142"/>
      <c r="AL5" s="84"/>
      <c r="AM5" s="84" t="s">
        <v>19</v>
      </c>
      <c r="AN5" s="131">
        <v>4</v>
      </c>
      <c r="AO5" s="132"/>
      <c r="AP5" s="132"/>
      <c r="AQ5" s="133"/>
    </row>
    <row r="6" spans="1:43" ht="15" customHeight="1" x14ac:dyDescent="0.25">
      <c r="A6" s="21"/>
      <c r="C6" s="86"/>
      <c r="D6" s="86"/>
      <c r="E6" s="86"/>
      <c r="F6" s="27"/>
      <c r="G6" s="128">
        <f>1-EXP(-8766/S6)</f>
        <v>0.25338080279946251</v>
      </c>
      <c r="H6" s="128"/>
      <c r="R6" s="84" t="s">
        <v>4</v>
      </c>
      <c r="S6" s="140">
        <v>30000</v>
      </c>
      <c r="T6" s="141"/>
      <c r="U6" s="141"/>
      <c r="V6" s="142"/>
      <c r="AL6" s="84"/>
      <c r="AM6" s="84" t="s">
        <v>20</v>
      </c>
      <c r="AN6" s="134">
        <v>5000</v>
      </c>
      <c r="AO6" s="135"/>
      <c r="AP6" s="135"/>
      <c r="AQ6" s="136"/>
    </row>
    <row r="7" spans="1:43" ht="15.75" customHeight="1" x14ac:dyDescent="0.25">
      <c r="A7" s="21"/>
      <c r="C7" s="86"/>
      <c r="D7" s="86"/>
      <c r="E7" s="86"/>
      <c r="F7" s="27"/>
      <c r="L7" s="128">
        <f>1-EXP(-8766/S7)</f>
        <v>1.0897685269525614E-2</v>
      </c>
      <c r="M7" s="128"/>
      <c r="R7" s="84" t="s">
        <v>27</v>
      </c>
      <c r="S7" s="146">
        <v>800000</v>
      </c>
      <c r="T7" s="147"/>
      <c r="U7" s="147"/>
      <c r="V7" s="148"/>
      <c r="AM7" s="84" t="s">
        <v>6</v>
      </c>
      <c r="AN7" s="131">
        <v>4</v>
      </c>
      <c r="AO7" s="132"/>
      <c r="AP7" s="132"/>
      <c r="AQ7" s="133"/>
    </row>
    <row r="8" spans="1:43" ht="15.75" x14ac:dyDescent="0.25">
      <c r="A8" s="21"/>
      <c r="C8" s="93" t="s">
        <v>26</v>
      </c>
      <c r="D8" s="94"/>
      <c r="E8" s="93" t="s">
        <v>25</v>
      </c>
      <c r="F8" s="27"/>
      <c r="G8"/>
    </row>
    <row r="9" spans="1:43" ht="15.75" thickBot="1" x14ac:dyDescent="0.25">
      <c r="B9" s="53"/>
      <c r="C9" s="54" t="s">
        <v>22</v>
      </c>
      <c r="D9" s="55"/>
      <c r="E9" s="91" t="s">
        <v>24</v>
      </c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8"/>
    </row>
    <row r="10" spans="1:43" ht="15.75" customHeight="1" thickBot="1" x14ac:dyDescent="0.3">
      <c r="B10" s="59"/>
      <c r="C10" s="153">
        <f>S11</f>
        <v>0.10378505427948763</v>
      </c>
      <c r="D10" s="30"/>
      <c r="E10" s="129">
        <f>(1-EXP(-8766/(8766/AN2)))*AN2*$C$12*(Calculator!$AN$3*Calculator!$AN$4+Calculator!$AN$5*Calculator!$AN$4+Calculator!$AN$6)</f>
        <v>45650.10483987449</v>
      </c>
      <c r="F10" s="31"/>
      <c r="G10" s="29"/>
      <c r="H10" s="98" t="s">
        <v>7</v>
      </c>
      <c r="I10" s="99"/>
      <c r="J10" s="99"/>
      <c r="K10" s="100"/>
      <c r="L10" s="29"/>
      <c r="M10" s="29"/>
      <c r="N10" s="29"/>
      <c r="O10" s="29"/>
      <c r="P10" s="29"/>
      <c r="Q10" s="29"/>
      <c r="R10" s="34"/>
      <c r="S10" s="107" t="s">
        <v>9</v>
      </c>
      <c r="T10" s="108"/>
      <c r="U10" s="108"/>
      <c r="V10" s="10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60"/>
    </row>
    <row r="11" spans="1:43" ht="15.75" customHeight="1" thickBot="1" x14ac:dyDescent="0.25">
      <c r="B11" s="59"/>
      <c r="C11" s="28" t="s">
        <v>23</v>
      </c>
      <c r="D11" s="30"/>
      <c r="E11" s="129"/>
      <c r="F11" s="31"/>
      <c r="G11" s="29"/>
      <c r="H11" s="101"/>
      <c r="I11" s="102"/>
      <c r="J11" s="102"/>
      <c r="K11" s="103"/>
      <c r="L11" s="35"/>
      <c r="M11" s="36"/>
      <c r="N11" s="37"/>
      <c r="O11" s="29"/>
      <c r="P11" s="29"/>
      <c r="Q11" s="38"/>
      <c r="R11" s="29"/>
      <c r="S11" s="114">
        <f>M15+M13-M13*M15</f>
        <v>0.10378505427948763</v>
      </c>
      <c r="T11" s="115"/>
      <c r="U11" s="115"/>
      <c r="V11" s="116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60"/>
    </row>
    <row r="12" spans="1:43" ht="15.75" customHeight="1" thickBot="1" x14ac:dyDescent="0.25">
      <c r="B12" s="59"/>
      <c r="C12" s="154">
        <f>C10</f>
        <v>0.10378505427948763</v>
      </c>
      <c r="D12" s="30"/>
      <c r="E12" s="129"/>
      <c r="F12" s="31"/>
      <c r="G12" s="29"/>
      <c r="H12" s="29"/>
      <c r="I12" s="29"/>
      <c r="J12" s="41"/>
      <c r="K12" s="29"/>
      <c r="L12" s="29"/>
      <c r="M12" s="117" t="s">
        <v>8</v>
      </c>
      <c r="N12" s="117"/>
      <c r="O12" s="117"/>
      <c r="P12" s="117"/>
      <c r="Q12" s="39"/>
      <c r="R12" s="29"/>
      <c r="S12" s="29"/>
      <c r="T12" s="29"/>
      <c r="U12" s="29"/>
      <c r="V12" s="40"/>
      <c r="W12" s="29"/>
      <c r="X12" s="40"/>
      <c r="Y12" s="40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60"/>
    </row>
    <row r="13" spans="1:43" ht="15.75" customHeight="1" thickBot="1" x14ac:dyDescent="0.3">
      <c r="B13" s="59"/>
      <c r="C13" s="154"/>
      <c r="D13" s="30"/>
      <c r="E13" s="129"/>
      <c r="F13" s="31"/>
      <c r="G13" s="29"/>
      <c r="H13" s="29"/>
      <c r="I13" s="29"/>
      <c r="J13" s="42"/>
      <c r="K13" s="29"/>
      <c r="L13" s="29"/>
      <c r="M13" s="118">
        <f>Calculator!$L$4</f>
        <v>2.1676610994817658E-2</v>
      </c>
      <c r="N13" s="118"/>
      <c r="O13" s="118"/>
      <c r="P13" s="118"/>
      <c r="Q13" s="3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60"/>
    </row>
    <row r="14" spans="1:43" ht="15.75" customHeight="1" thickBot="1" x14ac:dyDescent="0.3">
      <c r="B14" s="59"/>
      <c r="C14" s="154"/>
      <c r="D14" s="30"/>
      <c r="E14" s="129"/>
      <c r="F14" s="31"/>
      <c r="G14" s="29"/>
      <c r="H14" s="29"/>
      <c r="I14" s="29"/>
      <c r="J14" s="42"/>
      <c r="K14" s="29"/>
      <c r="L14" s="29"/>
      <c r="M14" s="104" t="s">
        <v>1</v>
      </c>
      <c r="N14" s="104"/>
      <c r="O14" s="104"/>
      <c r="P14" s="104"/>
      <c r="Q14" s="38"/>
      <c r="R14" s="34"/>
      <c r="S14" s="107" t="s">
        <v>10</v>
      </c>
      <c r="T14" s="108"/>
      <c r="U14" s="108"/>
      <c r="V14" s="10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60"/>
    </row>
    <row r="15" spans="1:43" ht="15.75" customHeight="1" thickBot="1" x14ac:dyDescent="0.3">
      <c r="B15" s="59"/>
      <c r="C15" s="154"/>
      <c r="D15" s="30"/>
      <c r="E15" s="129"/>
      <c r="F15" s="31"/>
      <c r="G15" s="29"/>
      <c r="H15" s="29"/>
      <c r="I15" s="29"/>
      <c r="J15" s="42"/>
      <c r="K15" s="29"/>
      <c r="L15" s="29"/>
      <c r="M15" s="105">
        <f>Calculator!$L$3</f>
        <v>8.3927711641610392E-2</v>
      </c>
      <c r="N15" s="105"/>
      <c r="O15" s="105"/>
      <c r="P15" s="105"/>
      <c r="Q15" s="29"/>
      <c r="R15" s="29"/>
      <c r="S15" s="114">
        <f>S11</f>
        <v>0.10378505427948763</v>
      </c>
      <c r="T15" s="115"/>
      <c r="U15" s="115"/>
      <c r="V15" s="116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60"/>
    </row>
    <row r="16" spans="1:43" ht="15" customHeight="1" x14ac:dyDescent="0.25">
      <c r="B16" s="59"/>
      <c r="C16" s="154"/>
      <c r="D16" s="32"/>
      <c r="E16" s="129"/>
      <c r="F16" s="33"/>
      <c r="G16" s="29"/>
      <c r="H16" s="29"/>
      <c r="I16" s="29"/>
      <c r="J16" s="43"/>
      <c r="K16" s="44"/>
      <c r="L16" s="44"/>
      <c r="M16" s="44"/>
      <c r="N16" s="45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60"/>
    </row>
    <row r="17" spans="1:43" x14ac:dyDescent="0.25">
      <c r="B17" s="61"/>
      <c r="C17" s="62"/>
      <c r="D17" s="63"/>
      <c r="E17" s="64"/>
      <c r="F17" s="64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5"/>
    </row>
    <row r="18" spans="1:43" ht="15.75" thickBot="1" x14ac:dyDescent="0.3">
      <c r="B18" s="66"/>
      <c r="C18" s="67" t="s">
        <v>22</v>
      </c>
      <c r="D18" s="92"/>
      <c r="E18" s="87" t="s">
        <v>24</v>
      </c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1"/>
    </row>
    <row r="19" spans="1:43" ht="15" customHeight="1" x14ac:dyDescent="0.25">
      <c r="B19" s="72"/>
      <c r="C19" s="153">
        <f>Y22</f>
        <v>5.4545814966413086E-2</v>
      </c>
      <c r="D19" s="26"/>
      <c r="E19" s="149">
        <f>(1-EXP(-8766/(8766/AN2)))*AN2*$C$21*(Calculator!$AN$3*Calculator!$AN$4+Calculator!$AN$5*Calculator!$AN$4+Calculator!$AN$6)</f>
        <v>23992.107428952684</v>
      </c>
      <c r="F19" s="23"/>
      <c r="H19" s="98" t="s">
        <v>7</v>
      </c>
      <c r="I19" s="99"/>
      <c r="J19" s="99"/>
      <c r="K19" s="100"/>
      <c r="AQ19" s="73"/>
    </row>
    <row r="20" spans="1:43" ht="15.75" customHeight="1" thickBot="1" x14ac:dyDescent="0.25">
      <c r="B20" s="72"/>
      <c r="C20" s="20" t="s">
        <v>13</v>
      </c>
      <c r="D20" s="26"/>
      <c r="E20" s="149"/>
      <c r="F20" s="23"/>
      <c r="H20" s="101"/>
      <c r="I20" s="102"/>
      <c r="J20" s="102"/>
      <c r="K20" s="103"/>
      <c r="L20" s="2"/>
      <c r="M20" s="3"/>
      <c r="N20" s="4"/>
      <c r="AQ20" s="73"/>
    </row>
    <row r="21" spans="1:43" ht="15.75" customHeight="1" thickBot="1" x14ac:dyDescent="0.25">
      <c r="B21" s="72"/>
      <c r="C21" s="154">
        <f>C19</f>
        <v>5.4545814966413086E-2</v>
      </c>
      <c r="D21" s="26"/>
      <c r="E21" s="149"/>
      <c r="F21" s="23"/>
      <c r="M21" s="119" t="s">
        <v>12</v>
      </c>
      <c r="N21" s="119"/>
      <c r="O21" s="119"/>
      <c r="P21" s="119"/>
      <c r="Q21" s="121">
        <f>H24+M22-H24*M22</f>
        <v>0.40031454326369209</v>
      </c>
      <c r="R21" s="121"/>
      <c r="X21" s="9"/>
      <c r="Y21" s="107" t="s">
        <v>9</v>
      </c>
      <c r="Z21" s="108"/>
      <c r="AA21" s="108"/>
      <c r="AB21" s="109"/>
      <c r="AQ21" s="73"/>
    </row>
    <row r="22" spans="1:43" ht="15.75" customHeight="1" thickBot="1" x14ac:dyDescent="0.3">
      <c r="B22" s="72"/>
      <c r="C22" s="154"/>
      <c r="D22" s="26"/>
      <c r="E22" s="149"/>
      <c r="F22" s="23"/>
      <c r="M22" s="120">
        <f>Calculator!$G$6</f>
        <v>0.25338080279946251</v>
      </c>
      <c r="N22" s="120"/>
      <c r="O22" s="120"/>
      <c r="P22" s="120"/>
      <c r="Q22" s="12"/>
      <c r="R22" s="14"/>
      <c r="S22" s="12"/>
      <c r="T22" s="13"/>
      <c r="W22" s="10"/>
      <c r="Y22" s="114">
        <f>Q21*S26+S24-Q21*S26*S24</f>
        <v>5.4545814966413086E-2</v>
      </c>
      <c r="Z22" s="115"/>
      <c r="AA22" s="115"/>
      <c r="AB22" s="116"/>
      <c r="AQ22" s="73"/>
    </row>
    <row r="23" spans="1:43" ht="15.75" customHeight="1" thickBot="1" x14ac:dyDescent="0.25">
      <c r="A23" s="95"/>
      <c r="B23" s="72"/>
      <c r="C23" s="154"/>
      <c r="D23" s="26"/>
      <c r="E23" s="149"/>
      <c r="F23" s="23"/>
      <c r="H23" s="119" t="s">
        <v>11</v>
      </c>
      <c r="I23" s="119"/>
      <c r="J23" s="119"/>
      <c r="K23" s="119"/>
      <c r="L23" s="9"/>
      <c r="M23" s="9"/>
      <c r="N23" s="11"/>
      <c r="R23" s="5"/>
      <c r="S23" s="117" t="s">
        <v>8</v>
      </c>
      <c r="T23" s="117"/>
      <c r="U23" s="117"/>
      <c r="V23" s="117"/>
      <c r="W23" s="18"/>
      <c r="AB23" s="8"/>
      <c r="AQ23" s="73"/>
    </row>
    <row r="24" spans="1:43" ht="15.75" customHeight="1" thickBot="1" x14ac:dyDescent="0.3">
      <c r="B24" s="72"/>
      <c r="C24" s="154"/>
      <c r="D24" s="26"/>
      <c r="E24" s="149"/>
      <c r="F24" s="23"/>
      <c r="H24" s="120">
        <f>Calculator!$L$5</f>
        <v>0.19679877106717902</v>
      </c>
      <c r="I24" s="120"/>
      <c r="J24" s="120"/>
      <c r="K24" s="120"/>
      <c r="R24" s="5"/>
      <c r="S24" s="118">
        <f>Calculator!$L$4</f>
        <v>2.1676610994817658E-2</v>
      </c>
      <c r="T24" s="118"/>
      <c r="U24" s="118"/>
      <c r="V24" s="118"/>
      <c r="W24" s="10"/>
      <c r="AQ24" s="73"/>
    </row>
    <row r="25" spans="1:43" ht="15.75" customHeight="1" thickBot="1" x14ac:dyDescent="0.3">
      <c r="B25" s="72"/>
      <c r="C25" s="154"/>
      <c r="E25" s="149"/>
      <c r="R25" s="6"/>
      <c r="S25" s="104" t="s">
        <v>1</v>
      </c>
      <c r="T25" s="104"/>
      <c r="U25" s="104"/>
      <c r="V25" s="104"/>
      <c r="W25" s="10"/>
      <c r="X25" s="9"/>
      <c r="Y25" s="107" t="s">
        <v>10</v>
      </c>
      <c r="Z25" s="108"/>
      <c r="AA25" s="108"/>
      <c r="AB25" s="109"/>
      <c r="AQ25" s="73"/>
    </row>
    <row r="26" spans="1:43" ht="15.75" customHeight="1" thickBot="1" x14ac:dyDescent="0.3">
      <c r="B26" s="72"/>
      <c r="C26" s="154"/>
      <c r="E26" s="149"/>
      <c r="S26" s="105">
        <f>Calculator!$L$3</f>
        <v>8.3927711641610392E-2</v>
      </c>
      <c r="T26" s="105"/>
      <c r="U26" s="105"/>
      <c r="V26" s="105"/>
      <c r="Y26" s="114">
        <f>Y22</f>
        <v>5.4545814966413086E-2</v>
      </c>
      <c r="Z26" s="115"/>
      <c r="AA26" s="115"/>
      <c r="AB26" s="116"/>
      <c r="AQ26" s="73"/>
    </row>
    <row r="27" spans="1:43" x14ac:dyDescent="0.25">
      <c r="B27" s="74"/>
      <c r="C27" s="75"/>
      <c r="D27" s="76"/>
      <c r="E27" s="77"/>
      <c r="F27" s="77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8"/>
    </row>
    <row r="28" spans="1:43" ht="15.75" thickBot="1" x14ac:dyDescent="0.25">
      <c r="B28" s="53"/>
      <c r="C28" s="54" t="s">
        <v>22</v>
      </c>
      <c r="D28" s="79"/>
      <c r="E28" s="88" t="s">
        <v>24</v>
      </c>
      <c r="F28" s="80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8"/>
    </row>
    <row r="29" spans="1:43" ht="15" customHeight="1" x14ac:dyDescent="0.25">
      <c r="B29" s="59"/>
      <c r="C29" s="155">
        <f>Y32</f>
        <v>3.8554149739741958E-2</v>
      </c>
      <c r="D29" s="30"/>
      <c r="E29" s="129">
        <f>(1-EXP(-8766/(8766/AN2)))*AN2*$C$31*(Calculator!$AN$3*Calculator!$AN$4+Calculator!$AN$5*Calculator!$AN$4+Calculator!$AN$6)</f>
        <v>16958.135155875636</v>
      </c>
      <c r="F29" s="31"/>
      <c r="G29" s="29"/>
      <c r="H29" s="98" t="s">
        <v>7</v>
      </c>
      <c r="I29" s="99"/>
      <c r="J29" s="99"/>
      <c r="K29" s="100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60"/>
    </row>
    <row r="30" spans="1:43" ht="15.75" customHeight="1" thickBot="1" x14ac:dyDescent="0.25">
      <c r="B30" s="59"/>
      <c r="C30" s="28" t="s">
        <v>23</v>
      </c>
      <c r="D30" s="30"/>
      <c r="E30" s="129"/>
      <c r="F30" s="31"/>
      <c r="G30" s="29"/>
      <c r="H30" s="101"/>
      <c r="I30" s="102"/>
      <c r="J30" s="102"/>
      <c r="K30" s="103"/>
      <c r="L30" s="35"/>
      <c r="M30" s="36"/>
      <c r="N30" s="37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60"/>
    </row>
    <row r="31" spans="1:43" ht="15.75" customHeight="1" thickBot="1" x14ac:dyDescent="0.25">
      <c r="B31" s="59"/>
      <c r="C31" s="156">
        <f>C29</f>
        <v>3.8554149739741958E-2</v>
      </c>
      <c r="D31" s="30"/>
      <c r="E31" s="129"/>
      <c r="F31" s="31"/>
      <c r="G31" s="29"/>
      <c r="H31" s="29"/>
      <c r="I31" s="29"/>
      <c r="J31" s="29"/>
      <c r="K31" s="29"/>
      <c r="L31" s="29"/>
      <c r="M31" s="106" t="s">
        <v>27</v>
      </c>
      <c r="N31" s="106"/>
      <c r="O31" s="106"/>
      <c r="P31" s="106"/>
      <c r="Q31" s="96">
        <f>H34+M32-H34*M32</f>
        <v>0.20555180526818509</v>
      </c>
      <c r="R31" s="96"/>
      <c r="S31" s="29"/>
      <c r="T31" s="29"/>
      <c r="U31" s="29"/>
      <c r="V31" s="29"/>
      <c r="W31" s="29"/>
      <c r="X31" s="34"/>
      <c r="Y31" s="107" t="s">
        <v>9</v>
      </c>
      <c r="Z31" s="108"/>
      <c r="AA31" s="108"/>
      <c r="AB31" s="10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60"/>
    </row>
    <row r="32" spans="1:43" ht="15.75" customHeight="1" thickBot="1" x14ac:dyDescent="0.3">
      <c r="B32" s="59"/>
      <c r="C32" s="156"/>
      <c r="D32" s="30"/>
      <c r="E32" s="129"/>
      <c r="F32" s="31"/>
      <c r="G32" s="29"/>
      <c r="H32" s="29"/>
      <c r="I32" s="29"/>
      <c r="J32" s="29"/>
      <c r="K32" s="29"/>
      <c r="L32" s="29"/>
      <c r="M32" s="110">
        <f>Calculator!$L$7</f>
        <v>1.0897685269525614E-2</v>
      </c>
      <c r="N32" s="110"/>
      <c r="O32" s="110"/>
      <c r="P32" s="110"/>
      <c r="Q32" s="47"/>
      <c r="R32" s="48"/>
      <c r="S32" s="47"/>
      <c r="T32" s="49"/>
      <c r="U32" s="29"/>
      <c r="V32" s="29"/>
      <c r="W32" s="38"/>
      <c r="X32" s="29"/>
      <c r="Y32" s="111">
        <f>Q31*S36+S34-Q31*S36*S34</f>
        <v>3.8554149739741958E-2</v>
      </c>
      <c r="Z32" s="112"/>
      <c r="AA32" s="112"/>
      <c r="AB32" s="113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60"/>
    </row>
    <row r="33" spans="2:43" ht="15.75" customHeight="1" thickBot="1" x14ac:dyDescent="0.25">
      <c r="B33" s="59"/>
      <c r="C33" s="156"/>
      <c r="D33" s="30"/>
      <c r="E33" s="129"/>
      <c r="F33" s="31"/>
      <c r="G33" s="29"/>
      <c r="H33" s="119" t="s">
        <v>11</v>
      </c>
      <c r="I33" s="119"/>
      <c r="J33" s="119"/>
      <c r="K33" s="119"/>
      <c r="L33" s="34"/>
      <c r="M33" s="34"/>
      <c r="N33" s="46"/>
      <c r="O33" s="29"/>
      <c r="P33" s="29"/>
      <c r="Q33" s="29"/>
      <c r="R33" s="42"/>
      <c r="S33" s="117" t="s">
        <v>8</v>
      </c>
      <c r="T33" s="117"/>
      <c r="U33" s="117"/>
      <c r="V33" s="117"/>
      <c r="W33" s="39"/>
      <c r="X33" s="29"/>
      <c r="Y33" s="29"/>
      <c r="Z33" s="29"/>
      <c r="AA33" s="29"/>
      <c r="AB33" s="40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60"/>
    </row>
    <row r="34" spans="2:43" ht="15.75" customHeight="1" thickBot="1" x14ac:dyDescent="0.3">
      <c r="B34" s="59"/>
      <c r="C34" s="156"/>
      <c r="D34" s="30"/>
      <c r="E34" s="129"/>
      <c r="F34" s="31"/>
      <c r="G34" s="29"/>
      <c r="H34" s="120">
        <f>Calculator!$L$5</f>
        <v>0.19679877106717902</v>
      </c>
      <c r="I34" s="120"/>
      <c r="J34" s="120"/>
      <c r="K34" s="120"/>
      <c r="L34" s="29"/>
      <c r="M34" s="29"/>
      <c r="N34" s="29"/>
      <c r="O34" s="29"/>
      <c r="P34" s="29"/>
      <c r="Q34" s="29"/>
      <c r="R34" s="42"/>
      <c r="S34" s="118">
        <f>Calculator!$L$4</f>
        <v>2.1676610994817658E-2</v>
      </c>
      <c r="T34" s="118"/>
      <c r="U34" s="118"/>
      <c r="V34" s="118"/>
      <c r="W34" s="38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60"/>
    </row>
    <row r="35" spans="2:43" ht="15.75" customHeight="1" thickBot="1" x14ac:dyDescent="0.3">
      <c r="B35" s="59"/>
      <c r="C35" s="156"/>
      <c r="D35" s="32"/>
      <c r="E35" s="129"/>
      <c r="F35" s="33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43"/>
      <c r="S35" s="104" t="s">
        <v>1</v>
      </c>
      <c r="T35" s="104"/>
      <c r="U35" s="104"/>
      <c r="V35" s="104"/>
      <c r="W35" s="38"/>
      <c r="X35" s="34"/>
      <c r="Y35" s="107" t="s">
        <v>10</v>
      </c>
      <c r="Z35" s="108"/>
      <c r="AA35" s="108"/>
      <c r="AB35" s="10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60"/>
    </row>
    <row r="36" spans="2:43" ht="15.75" customHeight="1" thickBot="1" x14ac:dyDescent="0.3">
      <c r="B36" s="59"/>
      <c r="C36" s="156"/>
      <c r="D36" s="32"/>
      <c r="E36" s="129"/>
      <c r="F36" s="33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05">
        <f>Calculator!$L$3</f>
        <v>8.3927711641610392E-2</v>
      </c>
      <c r="T36" s="105"/>
      <c r="U36" s="105"/>
      <c r="V36" s="105"/>
      <c r="W36" s="29"/>
      <c r="X36" s="29"/>
      <c r="Y36" s="114">
        <f>Y32</f>
        <v>3.8554149739741958E-2</v>
      </c>
      <c r="Z36" s="115"/>
      <c r="AA36" s="115"/>
      <c r="AB36" s="116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60"/>
    </row>
    <row r="37" spans="2:43" x14ac:dyDescent="0.25">
      <c r="B37" s="59"/>
      <c r="C37" s="29"/>
      <c r="D37" s="32"/>
      <c r="E37" s="33"/>
      <c r="F37" s="33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60"/>
    </row>
    <row r="38" spans="2:43" ht="15.75" thickBot="1" x14ac:dyDescent="0.25">
      <c r="B38" s="66"/>
      <c r="C38" s="67" t="s">
        <v>22</v>
      </c>
      <c r="D38" s="68"/>
      <c r="E38" s="87" t="s">
        <v>24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1"/>
    </row>
    <row r="39" spans="2:43" ht="15" customHeight="1" x14ac:dyDescent="0.25">
      <c r="B39" s="72"/>
      <c r="C39" s="153">
        <f>AD42</f>
        <v>2.7961176572266475E-2</v>
      </c>
      <c r="D39" s="26"/>
      <c r="E39" s="149">
        <f>(1-EXP(-8766/(8766/AN2)))*AN2*$C$41*(Calculator!$AN$3*Calculator!$AN$4+Calculator!$AN$5*Calculator!$AN$4+Calculator!$AN$6)</f>
        <v>12298.790522697489</v>
      </c>
      <c r="F39" s="23"/>
      <c r="H39" s="98" t="s">
        <v>7</v>
      </c>
      <c r="I39" s="99"/>
      <c r="J39" s="99"/>
      <c r="K39" s="100"/>
      <c r="AQ39" s="73"/>
    </row>
    <row r="40" spans="2:43" ht="15.75" customHeight="1" thickBot="1" x14ac:dyDescent="0.25">
      <c r="B40" s="72"/>
      <c r="C40" s="20" t="s">
        <v>23</v>
      </c>
      <c r="D40" s="26"/>
      <c r="E40" s="149"/>
      <c r="F40" s="23"/>
      <c r="H40" s="101"/>
      <c r="I40" s="102"/>
      <c r="J40" s="102"/>
      <c r="K40" s="103"/>
      <c r="L40" s="2"/>
      <c r="M40" s="3"/>
      <c r="N40" s="4"/>
      <c r="AQ40" s="73"/>
    </row>
    <row r="41" spans="2:43" ht="15.75" customHeight="1" thickBot="1" x14ac:dyDescent="0.25">
      <c r="B41" s="72"/>
      <c r="C41" s="154">
        <f>C39</f>
        <v>2.7961176572266475E-2</v>
      </c>
      <c r="D41" s="26"/>
      <c r="E41" s="149"/>
      <c r="F41" s="23"/>
      <c r="M41" s="106" t="s">
        <v>27</v>
      </c>
      <c r="N41" s="106"/>
      <c r="O41" s="106"/>
      <c r="P41" s="106"/>
      <c r="Q41" s="121">
        <f>H44+M42-H44*M42</f>
        <v>0.20555180526818509</v>
      </c>
      <c r="R41" s="121"/>
      <c r="AC41" s="9"/>
      <c r="AD41" s="107" t="s">
        <v>9</v>
      </c>
      <c r="AE41" s="108"/>
      <c r="AF41" s="108"/>
      <c r="AG41" s="109"/>
      <c r="AQ41" s="73"/>
    </row>
    <row r="42" spans="2:43" ht="15.75" customHeight="1" thickBot="1" x14ac:dyDescent="0.3">
      <c r="B42" s="72"/>
      <c r="C42" s="154"/>
      <c r="D42" s="26"/>
      <c r="E42" s="149"/>
      <c r="F42" s="23"/>
      <c r="M42" s="110">
        <f>Calculator!$L$7</f>
        <v>1.0897685269525614E-2</v>
      </c>
      <c r="N42" s="110"/>
      <c r="O42" s="110"/>
      <c r="P42" s="110"/>
      <c r="Q42" s="16"/>
      <c r="R42" s="12"/>
      <c r="S42" s="12"/>
      <c r="T42" s="12"/>
      <c r="U42" s="12"/>
      <c r="V42" s="12"/>
      <c r="W42" s="12"/>
      <c r="X42" s="12"/>
      <c r="Y42" s="13"/>
      <c r="AB42" s="10"/>
      <c r="AD42" s="114">
        <f>Q41*S46+X44-Q41*S46*X44</f>
        <v>2.7961176572266475E-2</v>
      </c>
      <c r="AE42" s="115"/>
      <c r="AF42" s="115"/>
      <c r="AG42" s="116"/>
      <c r="AQ42" s="73"/>
    </row>
    <row r="43" spans="2:43" ht="15.75" customHeight="1" thickBot="1" x14ac:dyDescent="0.25">
      <c r="B43" s="72"/>
      <c r="C43" s="154"/>
      <c r="D43" s="26"/>
      <c r="E43" s="149"/>
      <c r="F43" s="23"/>
      <c r="H43" s="119" t="s">
        <v>11</v>
      </c>
      <c r="I43" s="119"/>
      <c r="J43" s="119"/>
      <c r="K43" s="119"/>
      <c r="L43" s="9"/>
      <c r="M43" s="9"/>
      <c r="N43" s="11"/>
      <c r="Q43" s="15"/>
      <c r="X43" s="106" t="s">
        <v>27</v>
      </c>
      <c r="Y43" s="106"/>
      <c r="Z43" s="106"/>
      <c r="AA43" s="106"/>
      <c r="AB43" s="18"/>
      <c r="AG43" s="8"/>
      <c r="AQ43" s="73"/>
    </row>
    <row r="44" spans="2:43" ht="15.75" customHeight="1" thickBot="1" x14ac:dyDescent="0.3">
      <c r="B44" s="72"/>
      <c r="C44" s="154"/>
      <c r="D44" s="26"/>
      <c r="E44" s="149"/>
      <c r="F44" s="23"/>
      <c r="H44" s="120">
        <f>Calculator!$L$5</f>
        <v>0.19679877106717902</v>
      </c>
      <c r="I44" s="120"/>
      <c r="J44" s="120"/>
      <c r="K44" s="120"/>
      <c r="Q44" s="15"/>
      <c r="X44" s="110">
        <f>Calculator!$L$7</f>
        <v>1.0897685269525614E-2</v>
      </c>
      <c r="Y44" s="110"/>
      <c r="Z44" s="110"/>
      <c r="AA44" s="110"/>
      <c r="AB44" s="10"/>
      <c r="AQ44" s="73"/>
    </row>
    <row r="45" spans="2:43" ht="15.75" customHeight="1" thickBot="1" x14ac:dyDescent="0.3">
      <c r="B45" s="72"/>
      <c r="C45" s="154"/>
      <c r="E45" s="149"/>
      <c r="Q45" s="15"/>
      <c r="R45" s="7"/>
      <c r="S45" s="104" t="s">
        <v>1</v>
      </c>
      <c r="T45" s="104"/>
      <c r="U45" s="104"/>
      <c r="V45" s="104"/>
      <c r="W45" s="9"/>
      <c r="X45" s="9"/>
      <c r="Y45" s="11"/>
      <c r="AB45" s="10"/>
      <c r="AC45" s="9"/>
      <c r="AD45" s="107" t="s">
        <v>10</v>
      </c>
      <c r="AE45" s="108"/>
      <c r="AF45" s="108"/>
      <c r="AG45" s="109"/>
      <c r="AQ45" s="73"/>
    </row>
    <row r="46" spans="2:43" ht="15.75" customHeight="1" thickBot="1" x14ac:dyDescent="0.3">
      <c r="B46" s="72"/>
      <c r="C46" s="154"/>
      <c r="E46" s="149"/>
      <c r="S46" s="105">
        <f>Calculator!$L$3</f>
        <v>8.3927711641610392E-2</v>
      </c>
      <c r="T46" s="105"/>
      <c r="U46" s="105"/>
      <c r="V46" s="105"/>
      <c r="AD46" s="114">
        <f>AD42</f>
        <v>2.7961176572266475E-2</v>
      </c>
      <c r="AE46" s="115"/>
      <c r="AF46" s="115"/>
      <c r="AG46" s="116"/>
      <c r="AQ46" s="73"/>
    </row>
    <row r="47" spans="2:43" x14ac:dyDescent="0.25">
      <c r="B47" s="74"/>
      <c r="C47" s="75"/>
      <c r="D47" s="76"/>
      <c r="E47" s="77"/>
      <c r="F47" s="77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8"/>
    </row>
    <row r="48" spans="2:43" x14ac:dyDescent="0.2">
      <c r="B48" s="53"/>
      <c r="C48" s="54" t="s">
        <v>22</v>
      </c>
      <c r="D48" s="79"/>
      <c r="E48" s="88" t="s">
        <v>24</v>
      </c>
      <c r="F48" s="80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8"/>
    </row>
    <row r="49" spans="2:43" ht="15.75" customHeight="1" thickBot="1" x14ac:dyDescent="0.25">
      <c r="B49" s="59"/>
      <c r="C49" s="155">
        <f>Y51</f>
        <v>2.155164011540437E-2</v>
      </c>
      <c r="D49" s="30"/>
      <c r="E49" s="129">
        <f>(1-EXP(-8766/(8766/AN2)))*AN2*$C$51*(Calculator!$AN$3*Calculator!$AN$4+Calculator!$AN$5*Calculator!$AN$4+Calculator!$AN$6)</f>
        <v>9479.5405520532859</v>
      </c>
      <c r="F49" s="31"/>
      <c r="G49" s="29"/>
      <c r="H49" s="29"/>
      <c r="I49" s="29"/>
      <c r="J49" s="29"/>
      <c r="K49" s="29"/>
      <c r="L49" s="29"/>
      <c r="M49" s="29"/>
      <c r="N49" s="117" t="s">
        <v>8</v>
      </c>
      <c r="O49" s="117"/>
      <c r="P49" s="117"/>
      <c r="Q49" s="117"/>
      <c r="R49" s="96">
        <f>N52+N50-N52*N50</f>
        <v>0.10378505427948763</v>
      </c>
      <c r="S49" s="96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60"/>
    </row>
    <row r="50" spans="2:43" ht="15.75" customHeight="1" thickBot="1" x14ac:dyDescent="0.25">
      <c r="B50" s="59"/>
      <c r="C50" s="28" t="s">
        <v>23</v>
      </c>
      <c r="D50" s="30"/>
      <c r="E50" s="129"/>
      <c r="F50" s="31"/>
      <c r="G50" s="29"/>
      <c r="H50" s="29"/>
      <c r="I50" s="29"/>
      <c r="J50" s="29"/>
      <c r="K50" s="29"/>
      <c r="L50" s="29"/>
      <c r="M50" s="29"/>
      <c r="N50" s="118">
        <f>Calculator!$L$4</f>
        <v>2.1676610994817658E-2</v>
      </c>
      <c r="O50" s="118"/>
      <c r="P50" s="118"/>
      <c r="Q50" s="118"/>
      <c r="R50" s="47"/>
      <c r="S50" s="47"/>
      <c r="T50" s="49"/>
      <c r="U50" s="29"/>
      <c r="V50" s="29"/>
      <c r="W50" s="29"/>
      <c r="X50" s="34"/>
      <c r="Y50" s="107" t="s">
        <v>9</v>
      </c>
      <c r="Z50" s="108"/>
      <c r="AA50" s="108"/>
      <c r="AB50" s="10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60"/>
    </row>
    <row r="51" spans="2:43" ht="15.75" customHeight="1" thickBot="1" x14ac:dyDescent="0.3">
      <c r="B51" s="59"/>
      <c r="C51" s="156">
        <f>Y51</f>
        <v>2.155164011540437E-2</v>
      </c>
      <c r="D51" s="30"/>
      <c r="E51" s="129"/>
      <c r="F51" s="31"/>
      <c r="G51" s="29"/>
      <c r="H51" s="98" t="s">
        <v>7</v>
      </c>
      <c r="I51" s="99"/>
      <c r="J51" s="99"/>
      <c r="K51" s="100"/>
      <c r="L51" s="44"/>
      <c r="M51" s="44"/>
      <c r="N51" s="104" t="s">
        <v>1</v>
      </c>
      <c r="O51" s="104"/>
      <c r="P51" s="104"/>
      <c r="Q51" s="104"/>
      <c r="R51" s="29"/>
      <c r="S51" s="29"/>
      <c r="T51" s="38"/>
      <c r="U51" s="29"/>
      <c r="V51" s="29"/>
      <c r="W51" s="38"/>
      <c r="X51" s="29"/>
      <c r="Y51" s="114">
        <f>R49*R55+S53-R49*R55*S53</f>
        <v>2.155164011540437E-2</v>
      </c>
      <c r="Z51" s="115"/>
      <c r="AA51" s="115"/>
      <c r="AB51" s="116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60"/>
    </row>
    <row r="52" spans="2:43" ht="15.75" customHeight="1" thickBot="1" x14ac:dyDescent="0.25">
      <c r="B52" s="59"/>
      <c r="C52" s="156"/>
      <c r="D52" s="30"/>
      <c r="E52" s="129"/>
      <c r="F52" s="31"/>
      <c r="G52" s="29"/>
      <c r="H52" s="101"/>
      <c r="I52" s="102"/>
      <c r="J52" s="102"/>
      <c r="K52" s="103"/>
      <c r="L52" s="37"/>
      <c r="M52" s="29"/>
      <c r="N52" s="105">
        <f>Calculator!$L$3</f>
        <v>8.3927711641610392E-2</v>
      </c>
      <c r="O52" s="105"/>
      <c r="P52" s="105"/>
      <c r="Q52" s="105"/>
      <c r="R52" s="29"/>
      <c r="S52" s="106" t="s">
        <v>27</v>
      </c>
      <c r="T52" s="106"/>
      <c r="U52" s="106"/>
      <c r="V52" s="106"/>
      <c r="W52" s="39"/>
      <c r="X52" s="29"/>
      <c r="Y52" s="29"/>
      <c r="Z52" s="29"/>
      <c r="AA52" s="29"/>
      <c r="AB52" s="40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60"/>
    </row>
    <row r="53" spans="2:43" ht="15.75" customHeight="1" thickBot="1" x14ac:dyDescent="0.3">
      <c r="B53" s="59"/>
      <c r="C53" s="156"/>
      <c r="D53" s="30"/>
      <c r="E53" s="129"/>
      <c r="F53" s="31"/>
      <c r="G53" s="29"/>
      <c r="H53" s="29"/>
      <c r="I53" s="29"/>
      <c r="J53" s="29"/>
      <c r="K53" s="29"/>
      <c r="L53" s="50"/>
      <c r="M53" s="29"/>
      <c r="N53" s="29"/>
      <c r="O53" s="29"/>
      <c r="P53" s="29"/>
      <c r="Q53" s="29"/>
      <c r="R53" s="29"/>
      <c r="S53" s="110">
        <f>Calculator!$L$7</f>
        <v>1.0897685269525614E-2</v>
      </c>
      <c r="T53" s="110"/>
      <c r="U53" s="110"/>
      <c r="V53" s="110"/>
      <c r="W53" s="38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60"/>
    </row>
    <row r="54" spans="2:43" ht="15.75" customHeight="1" thickBot="1" x14ac:dyDescent="0.3">
      <c r="B54" s="59"/>
      <c r="C54" s="156"/>
      <c r="D54" s="30"/>
      <c r="E54" s="129"/>
      <c r="F54" s="31"/>
      <c r="G54" s="29"/>
      <c r="H54" s="29"/>
      <c r="I54" s="29"/>
      <c r="J54" s="29"/>
      <c r="K54" s="29"/>
      <c r="L54" s="50"/>
      <c r="M54" s="29"/>
      <c r="N54" s="29"/>
      <c r="O54" s="29"/>
      <c r="P54" s="29"/>
      <c r="Q54" s="29"/>
      <c r="R54" s="29"/>
      <c r="S54" s="29"/>
      <c r="T54" s="38"/>
      <c r="U54" s="29"/>
      <c r="V54" s="29"/>
      <c r="W54" s="38"/>
      <c r="X54" s="34"/>
      <c r="Y54" s="107" t="s">
        <v>10</v>
      </c>
      <c r="Z54" s="108"/>
      <c r="AA54" s="108"/>
      <c r="AB54" s="10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60"/>
    </row>
    <row r="55" spans="2:43" ht="15.75" customHeight="1" thickBot="1" x14ac:dyDescent="0.25">
      <c r="B55" s="59"/>
      <c r="C55" s="156"/>
      <c r="D55" s="32"/>
      <c r="E55" s="129"/>
      <c r="F55" s="33"/>
      <c r="G55" s="29"/>
      <c r="H55" s="29"/>
      <c r="I55" s="29"/>
      <c r="J55" s="29"/>
      <c r="K55" s="29"/>
      <c r="L55" s="50"/>
      <c r="M55" s="29"/>
      <c r="N55" s="117" t="s">
        <v>8</v>
      </c>
      <c r="O55" s="117"/>
      <c r="P55" s="117"/>
      <c r="Q55" s="117"/>
      <c r="R55" s="96">
        <f>N58+N56-N58*N56</f>
        <v>0.10378505427948763</v>
      </c>
      <c r="S55" s="96"/>
      <c r="T55" s="46"/>
      <c r="U55" s="29"/>
      <c r="V55" s="29"/>
      <c r="W55" s="29"/>
      <c r="X55" s="29"/>
      <c r="Y55" s="114">
        <f>Y51</f>
        <v>2.155164011540437E-2</v>
      </c>
      <c r="Z55" s="115"/>
      <c r="AA55" s="115"/>
      <c r="AB55" s="116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60"/>
    </row>
    <row r="56" spans="2:43" ht="15" customHeight="1" x14ac:dyDescent="0.25">
      <c r="B56" s="59"/>
      <c r="C56" s="156"/>
      <c r="D56" s="32"/>
      <c r="E56" s="129"/>
      <c r="F56" s="33"/>
      <c r="G56" s="29"/>
      <c r="H56" s="29"/>
      <c r="I56" s="29"/>
      <c r="J56" s="29"/>
      <c r="K56" s="29"/>
      <c r="L56" s="50"/>
      <c r="M56" s="29"/>
      <c r="N56" s="118">
        <f>Calculator!$L$4</f>
        <v>2.1676610994817658E-2</v>
      </c>
      <c r="O56" s="118"/>
      <c r="P56" s="118"/>
      <c r="Q56" s="11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60"/>
    </row>
    <row r="57" spans="2:43" ht="15" customHeight="1" x14ac:dyDescent="0.25">
      <c r="B57" s="59"/>
      <c r="C57" s="156"/>
      <c r="D57" s="32"/>
      <c r="E57" s="129"/>
      <c r="F57" s="33"/>
      <c r="G57" s="29"/>
      <c r="H57" s="29"/>
      <c r="I57" s="29"/>
      <c r="J57" s="29"/>
      <c r="K57" s="29"/>
      <c r="L57" s="50"/>
      <c r="M57" s="44"/>
      <c r="N57" s="104" t="s">
        <v>1</v>
      </c>
      <c r="O57" s="104"/>
      <c r="P57" s="104"/>
      <c r="Q57" s="104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60"/>
    </row>
    <row r="58" spans="2:43" ht="15" customHeight="1" x14ac:dyDescent="0.25">
      <c r="B58" s="59"/>
      <c r="C58" s="156"/>
      <c r="D58" s="32"/>
      <c r="E58" s="129"/>
      <c r="F58" s="33"/>
      <c r="G58" s="29"/>
      <c r="H58" s="29"/>
      <c r="I58" s="29"/>
      <c r="J58" s="29"/>
      <c r="K58" s="29"/>
      <c r="L58" s="29"/>
      <c r="M58" s="29"/>
      <c r="N58" s="105">
        <f>Calculator!$L$3</f>
        <v>8.3927711641610392E-2</v>
      </c>
      <c r="O58" s="105"/>
      <c r="P58" s="105"/>
      <c r="Q58" s="105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60"/>
    </row>
    <row r="59" spans="2:43" x14ac:dyDescent="0.25">
      <c r="B59" s="61"/>
      <c r="C59" s="62"/>
      <c r="D59" s="63"/>
      <c r="E59" s="64"/>
      <c r="F59" s="64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5"/>
    </row>
    <row r="60" spans="2:43" ht="15.75" thickBot="1" x14ac:dyDescent="0.25">
      <c r="B60" s="66"/>
      <c r="C60" s="67" t="s">
        <v>22</v>
      </c>
      <c r="D60" s="68"/>
      <c r="E60" s="87" t="s">
        <v>24</v>
      </c>
      <c r="F60" s="69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1"/>
    </row>
    <row r="61" spans="2:43" ht="15" customHeight="1" x14ac:dyDescent="0.25">
      <c r="B61" s="72"/>
      <c r="C61" s="153">
        <f>AC66</f>
        <v>2.7961176572266475E-2</v>
      </c>
      <c r="D61" s="26"/>
      <c r="E61" s="149">
        <f>(1-EXP(-8766/(8766/AN2)))*AN2*$C$63*(Calculator!$AN$3*Calculator!$AN$4+Calculator!$AN$5*Calculator!$AN$4+Calculator!$AN$6)</f>
        <v>7588.1164764996811</v>
      </c>
      <c r="F61" s="24"/>
      <c r="H61" s="98" t="s">
        <v>7</v>
      </c>
      <c r="I61" s="99"/>
      <c r="J61" s="99"/>
      <c r="K61" s="100"/>
      <c r="AQ61" s="73"/>
    </row>
    <row r="62" spans="2:43" ht="15.75" customHeight="1" thickBot="1" x14ac:dyDescent="0.25">
      <c r="B62" s="72"/>
      <c r="C62" s="20" t="s">
        <v>23</v>
      </c>
      <c r="D62" s="26"/>
      <c r="E62" s="149"/>
      <c r="F62" s="24"/>
      <c r="H62" s="101"/>
      <c r="I62" s="102"/>
      <c r="J62" s="102"/>
      <c r="K62" s="103"/>
      <c r="L62" s="2"/>
      <c r="M62" s="3"/>
      <c r="N62" s="4"/>
      <c r="AQ62" s="73"/>
    </row>
    <row r="63" spans="2:43" ht="15.75" customHeight="1" thickBot="1" x14ac:dyDescent="0.25">
      <c r="B63" s="72"/>
      <c r="C63" s="97">
        <f>Q63*S68+POWER(X66,$AN$7)-Q63*S68*POWER(X66,$AN$7)</f>
        <v>1.725150650047793E-2</v>
      </c>
      <c r="D63" s="26"/>
      <c r="E63" s="149"/>
      <c r="F63" s="24"/>
      <c r="M63" s="106" t="s">
        <v>27</v>
      </c>
      <c r="N63" s="106"/>
      <c r="O63" s="106"/>
      <c r="P63" s="106"/>
      <c r="Q63" s="121">
        <f>H66+M64-H66*M64</f>
        <v>0.20555180526818509</v>
      </c>
      <c r="R63" s="121"/>
      <c r="Z63" s="9"/>
      <c r="AA63" s="9"/>
      <c r="AB63" s="9"/>
      <c r="AC63" s="9"/>
      <c r="AD63" s="9"/>
      <c r="AE63" s="9"/>
      <c r="AF63" s="9"/>
      <c r="AG63" s="9"/>
      <c r="AH63" s="9"/>
      <c r="AI63" s="9"/>
      <c r="AQ63" s="73"/>
    </row>
    <row r="64" spans="2:43" ht="15.75" customHeight="1" thickBot="1" x14ac:dyDescent="0.3">
      <c r="B64" s="72"/>
      <c r="C64" s="97"/>
      <c r="D64" s="26"/>
      <c r="E64" s="149"/>
      <c r="F64" s="24"/>
      <c r="M64" s="110">
        <f>Calculator!$L$7</f>
        <v>1.0897685269525614E-2</v>
      </c>
      <c r="N64" s="110"/>
      <c r="O64" s="110"/>
      <c r="P64" s="110"/>
      <c r="Q64" s="16"/>
      <c r="R64" s="12"/>
      <c r="S64" s="12"/>
      <c r="T64" s="12"/>
      <c r="U64" s="12"/>
      <c r="V64" s="12"/>
      <c r="W64" s="12"/>
      <c r="X64" s="12"/>
      <c r="Y64" s="13"/>
      <c r="AI64" s="10"/>
      <c r="AQ64" s="73"/>
    </row>
    <row r="65" spans="2:49" ht="15.75" customHeight="1" thickBot="1" x14ac:dyDescent="0.25">
      <c r="B65" s="72"/>
      <c r="C65" s="97"/>
      <c r="D65" s="26"/>
      <c r="E65" s="149"/>
      <c r="F65" s="24"/>
      <c r="H65" s="119" t="s">
        <v>11</v>
      </c>
      <c r="I65" s="119"/>
      <c r="J65" s="119"/>
      <c r="K65" s="119"/>
      <c r="L65" s="9"/>
      <c r="M65" s="9"/>
      <c r="N65" s="11"/>
      <c r="Q65" s="15"/>
      <c r="X65" s="106" t="s">
        <v>27</v>
      </c>
      <c r="Y65" s="106"/>
      <c r="Z65" s="106"/>
      <c r="AA65" s="106"/>
      <c r="AB65" s="17"/>
      <c r="AC65" s="107" t="s">
        <v>9</v>
      </c>
      <c r="AD65" s="108"/>
      <c r="AE65" s="108"/>
      <c r="AF65" s="109"/>
      <c r="AH65" s="106" t="s">
        <v>27</v>
      </c>
      <c r="AI65" s="106"/>
      <c r="AJ65" s="106"/>
      <c r="AK65" s="106"/>
      <c r="AL65" s="17"/>
      <c r="AM65" s="107" t="s">
        <v>10</v>
      </c>
      <c r="AN65" s="108"/>
      <c r="AO65" s="108"/>
      <c r="AP65" s="109"/>
      <c r="AQ65" s="73"/>
    </row>
    <row r="66" spans="2:49" ht="15.75" customHeight="1" thickBot="1" x14ac:dyDescent="0.3">
      <c r="B66" s="72"/>
      <c r="C66" s="97"/>
      <c r="D66" s="26"/>
      <c r="E66" s="149"/>
      <c r="F66" s="24"/>
      <c r="H66" s="120">
        <f>Calculator!$L$5</f>
        <v>0.19679877106717902</v>
      </c>
      <c r="I66" s="120"/>
      <c r="J66" s="120"/>
      <c r="K66" s="120"/>
      <c r="Q66" s="15"/>
      <c r="X66" s="110">
        <f>Calculator!$L$7</f>
        <v>1.0897685269525614E-2</v>
      </c>
      <c r="Y66" s="110"/>
      <c r="Z66" s="110"/>
      <c r="AA66" s="110"/>
      <c r="AC66" s="114">
        <f>Q63*S68+X66-Q63*S68*X66</f>
        <v>2.7961176572266475E-2</v>
      </c>
      <c r="AD66" s="115"/>
      <c r="AE66" s="115"/>
      <c r="AF66" s="116"/>
      <c r="AH66" s="110">
        <f>Calculator!$L$7</f>
        <v>1.0897685269525614E-2</v>
      </c>
      <c r="AI66" s="110"/>
      <c r="AJ66" s="110"/>
      <c r="AK66" s="110"/>
      <c r="AM66" s="114">
        <f>AC66</f>
        <v>2.7961176572266475E-2</v>
      </c>
      <c r="AN66" s="115"/>
      <c r="AO66" s="115"/>
      <c r="AP66" s="116"/>
      <c r="AQ66" s="73"/>
    </row>
    <row r="67" spans="2:49" ht="15.75" customHeight="1" thickBot="1" x14ac:dyDescent="0.3">
      <c r="B67" s="72"/>
      <c r="C67" s="97"/>
      <c r="E67" s="149"/>
      <c r="F67" s="25"/>
      <c r="Q67" s="15"/>
      <c r="R67" s="7"/>
      <c r="S67" s="104" t="s">
        <v>1</v>
      </c>
      <c r="T67" s="104"/>
      <c r="U67" s="104"/>
      <c r="V67" s="104"/>
      <c r="W67" s="9"/>
      <c r="X67" s="9"/>
      <c r="Y67" s="11"/>
      <c r="Z67" s="9"/>
      <c r="AA67" s="9"/>
      <c r="AB67" s="9"/>
      <c r="AC67" s="9"/>
      <c r="AD67" s="9"/>
      <c r="AE67" s="9"/>
      <c r="AF67" s="9"/>
      <c r="AG67" s="9"/>
      <c r="AH67" s="9"/>
      <c r="AI67" s="11"/>
      <c r="AQ67" s="73"/>
    </row>
    <row r="68" spans="2:49" ht="15" customHeight="1" x14ac:dyDescent="0.25">
      <c r="B68" s="72"/>
      <c r="C68" s="97"/>
      <c r="E68" s="149"/>
      <c r="F68" s="25"/>
      <c r="S68" s="105">
        <f>Calculator!$L$3</f>
        <v>8.3927711641610392E-2</v>
      </c>
      <c r="T68" s="105"/>
      <c r="U68" s="105"/>
      <c r="V68" s="105"/>
      <c r="AQ68" s="73"/>
    </row>
    <row r="69" spans="2:49" x14ac:dyDescent="0.25">
      <c r="B69" s="74"/>
      <c r="C69" s="75"/>
      <c r="D69" s="76"/>
      <c r="E69" s="81"/>
      <c r="F69" s="81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8"/>
    </row>
    <row r="70" spans="2:49" ht="15.75" thickBot="1" x14ac:dyDescent="0.25">
      <c r="B70" s="53"/>
      <c r="C70" s="54" t="s">
        <v>22</v>
      </c>
      <c r="D70" s="79"/>
      <c r="E70" s="89" t="s">
        <v>24</v>
      </c>
      <c r="F70" s="80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8"/>
    </row>
    <row r="71" spans="2:49" ht="15.75" x14ac:dyDescent="0.25">
      <c r="B71" s="59"/>
      <c r="C71" s="155">
        <f>W76</f>
        <v>1.7864784273044894E-2</v>
      </c>
      <c r="D71" s="32"/>
      <c r="E71" s="129">
        <f>(1-EXP(-8766/(8766/AN2)))*AN2*$C$73*(Calculator!$AN$3*Calculator!$AN$4+Calculator!$AN$5*Calculator!$AN$4+Calculator!$AN$6)</f>
        <v>3098.3035314026961</v>
      </c>
      <c r="F71" s="33"/>
      <c r="G71" s="29"/>
      <c r="H71" s="98" t="s">
        <v>7</v>
      </c>
      <c r="I71" s="99"/>
      <c r="J71" s="99"/>
      <c r="K71" s="100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60"/>
    </row>
    <row r="72" spans="2:49" ht="15.75" customHeight="1" thickBot="1" x14ac:dyDescent="0.25">
      <c r="B72" s="59"/>
      <c r="C72" s="28" t="s">
        <v>23</v>
      </c>
      <c r="D72" s="32"/>
      <c r="E72" s="129"/>
      <c r="F72" s="33"/>
      <c r="G72" s="29"/>
      <c r="H72" s="101"/>
      <c r="I72" s="102"/>
      <c r="J72" s="102"/>
      <c r="K72" s="103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60"/>
    </row>
    <row r="73" spans="2:49" ht="15.75" customHeight="1" thickBot="1" x14ac:dyDescent="0.25">
      <c r="B73" s="59"/>
      <c r="C73" s="151">
        <f>M74*M78+POWER(W76,AN7)-M74*M78*POWER(W76,AN7)</f>
        <v>7.0439619209829857E-3</v>
      </c>
      <c r="D73" s="32"/>
      <c r="E73" s="129"/>
      <c r="F73" s="33"/>
      <c r="G73" s="29"/>
      <c r="H73" s="29"/>
      <c r="I73" s="29"/>
      <c r="J73" s="43"/>
      <c r="K73" s="44"/>
      <c r="L73" s="44"/>
      <c r="M73" s="104" t="s">
        <v>1</v>
      </c>
      <c r="N73" s="104"/>
      <c r="O73" s="104"/>
      <c r="P73" s="104"/>
      <c r="Q73" s="96"/>
      <c r="R73" s="9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60"/>
    </row>
    <row r="74" spans="2:49" ht="15.75" customHeight="1" thickBot="1" x14ac:dyDescent="0.3">
      <c r="B74" s="59"/>
      <c r="C74" s="151"/>
      <c r="D74" s="32"/>
      <c r="E74" s="129"/>
      <c r="F74" s="33"/>
      <c r="G74" s="29"/>
      <c r="H74" s="29"/>
      <c r="I74" s="29"/>
      <c r="J74" s="42"/>
      <c r="K74" s="29"/>
      <c r="L74" s="29"/>
      <c r="M74" s="105">
        <f>Calculator!$L$3</f>
        <v>8.3927711641610392E-2</v>
      </c>
      <c r="N74" s="105"/>
      <c r="O74" s="105"/>
      <c r="P74" s="105"/>
      <c r="Q74" s="29"/>
      <c r="R74" s="29"/>
      <c r="S74" s="38"/>
      <c r="T74" s="29"/>
      <c r="U74" s="29"/>
      <c r="V74" s="29"/>
      <c r="W74" s="29"/>
      <c r="X74" s="29"/>
      <c r="Y74" s="29"/>
      <c r="Z74" s="29"/>
      <c r="AA74" s="29"/>
      <c r="AB74" s="29"/>
      <c r="AC74" s="38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60"/>
    </row>
    <row r="75" spans="2:49" ht="15.75" customHeight="1" thickBot="1" x14ac:dyDescent="0.25">
      <c r="B75" s="59"/>
      <c r="C75" s="151"/>
      <c r="D75" s="32"/>
      <c r="E75" s="129"/>
      <c r="F75" s="33"/>
      <c r="G75" s="29"/>
      <c r="H75" s="29"/>
      <c r="I75" s="29"/>
      <c r="J75" s="42"/>
      <c r="K75" s="29"/>
      <c r="L75" s="29"/>
      <c r="M75" s="29"/>
      <c r="N75" s="29"/>
      <c r="O75" s="29"/>
      <c r="P75" s="29"/>
      <c r="Q75" s="29"/>
      <c r="R75" s="106" t="s">
        <v>27</v>
      </c>
      <c r="S75" s="106"/>
      <c r="T75" s="106"/>
      <c r="U75" s="106"/>
      <c r="V75" s="52"/>
      <c r="W75" s="107" t="s">
        <v>9</v>
      </c>
      <c r="X75" s="108"/>
      <c r="Y75" s="108"/>
      <c r="Z75" s="109"/>
      <c r="AA75" s="29"/>
      <c r="AB75" s="106" t="s">
        <v>27</v>
      </c>
      <c r="AC75" s="106"/>
      <c r="AD75" s="106"/>
      <c r="AE75" s="106"/>
      <c r="AF75" s="52"/>
      <c r="AG75" s="107" t="s">
        <v>10</v>
      </c>
      <c r="AH75" s="108"/>
      <c r="AI75" s="108"/>
      <c r="AJ75" s="109"/>
      <c r="AK75" s="29"/>
      <c r="AL75" s="29"/>
      <c r="AM75" s="29"/>
      <c r="AN75" s="29"/>
      <c r="AO75" s="29"/>
      <c r="AP75" s="29"/>
      <c r="AQ75" s="60"/>
    </row>
    <row r="76" spans="2:49" ht="15.75" customHeight="1" thickBot="1" x14ac:dyDescent="0.3">
      <c r="B76" s="59"/>
      <c r="C76" s="151"/>
      <c r="D76" s="32"/>
      <c r="E76" s="129"/>
      <c r="F76" s="33"/>
      <c r="G76" s="29"/>
      <c r="H76" s="29"/>
      <c r="I76" s="29"/>
      <c r="J76" s="42"/>
      <c r="K76" s="29"/>
      <c r="L76" s="29"/>
      <c r="M76" s="29"/>
      <c r="N76" s="29"/>
      <c r="O76" s="29"/>
      <c r="P76" s="29"/>
      <c r="Q76" s="29"/>
      <c r="R76" s="110">
        <f>Calculator!$L$7</f>
        <v>1.0897685269525614E-2</v>
      </c>
      <c r="S76" s="110"/>
      <c r="T76" s="110"/>
      <c r="U76" s="110"/>
      <c r="V76" s="29"/>
      <c r="W76" s="111">
        <f>M74*M78+R76-M74*M78*R76</f>
        <v>1.7864784273044894E-2</v>
      </c>
      <c r="X76" s="112"/>
      <c r="Y76" s="112"/>
      <c r="Z76" s="113"/>
      <c r="AA76" s="29"/>
      <c r="AB76" s="110">
        <f>Calculator!$L$7</f>
        <v>1.0897685269525614E-2</v>
      </c>
      <c r="AC76" s="110"/>
      <c r="AD76" s="110"/>
      <c r="AE76" s="110"/>
      <c r="AF76" s="29"/>
      <c r="AG76" s="114">
        <f>W76</f>
        <v>1.7864784273044894E-2</v>
      </c>
      <c r="AH76" s="115"/>
      <c r="AI76" s="115"/>
      <c r="AJ76" s="116"/>
      <c r="AK76" s="29"/>
      <c r="AL76" s="29"/>
      <c r="AM76" s="29"/>
      <c r="AN76" s="29"/>
      <c r="AO76" s="29"/>
      <c r="AP76" s="29"/>
      <c r="AQ76" s="60"/>
    </row>
    <row r="77" spans="2:49" ht="15.75" customHeight="1" thickBot="1" x14ac:dyDescent="0.3">
      <c r="B77" s="59"/>
      <c r="C77" s="151"/>
      <c r="D77" s="32"/>
      <c r="E77" s="129"/>
      <c r="F77" s="33"/>
      <c r="G77" s="29"/>
      <c r="H77" s="29"/>
      <c r="I77" s="29"/>
      <c r="J77" s="43"/>
      <c r="K77" s="44"/>
      <c r="L77" s="44"/>
      <c r="M77" s="104" t="s">
        <v>1</v>
      </c>
      <c r="N77" s="104"/>
      <c r="O77" s="104"/>
      <c r="P77" s="104"/>
      <c r="Q77" s="34"/>
      <c r="R77" s="34"/>
      <c r="S77" s="46"/>
      <c r="T77" s="34"/>
      <c r="U77" s="34"/>
      <c r="V77" s="34"/>
      <c r="W77" s="34"/>
      <c r="X77" s="34"/>
      <c r="Y77" s="34"/>
      <c r="Z77" s="34"/>
      <c r="AA77" s="34"/>
      <c r="AB77" s="34"/>
      <c r="AC77" s="46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60"/>
    </row>
    <row r="78" spans="2:49" ht="15" customHeight="1" x14ac:dyDescent="0.25">
      <c r="B78" s="59"/>
      <c r="C78" s="151"/>
      <c r="D78" s="32"/>
      <c r="E78" s="129"/>
      <c r="F78" s="33"/>
      <c r="G78" s="29"/>
      <c r="H78" s="29"/>
      <c r="I78" s="29"/>
      <c r="J78" s="29"/>
      <c r="K78" s="29"/>
      <c r="L78" s="29"/>
      <c r="M78" s="105">
        <f>Calculator!$L$3</f>
        <v>8.3927711641610392E-2</v>
      </c>
      <c r="N78" s="105"/>
      <c r="O78" s="105"/>
      <c r="P78" s="105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60"/>
    </row>
    <row r="79" spans="2:49" x14ac:dyDescent="0.25">
      <c r="B79" s="61"/>
      <c r="C79" s="62"/>
      <c r="D79" s="63"/>
      <c r="E79" s="64"/>
      <c r="F79" s="64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62"/>
      <c r="AL79" s="62"/>
      <c r="AM79" s="62"/>
      <c r="AN79" s="62"/>
      <c r="AO79" s="62"/>
      <c r="AP79" s="62"/>
      <c r="AQ79" s="65"/>
    </row>
    <row r="80" spans="2:49" ht="15.75" thickBot="1" x14ac:dyDescent="0.3">
      <c r="B80" s="66"/>
      <c r="C80" s="67" t="s">
        <v>22</v>
      </c>
      <c r="D80" s="68"/>
      <c r="E80" s="90" t="s">
        <v>24</v>
      </c>
      <c r="F80" s="83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1"/>
      <c r="AU80"/>
      <c r="AV80"/>
      <c r="AW80"/>
    </row>
    <row r="81" spans="2:49" ht="15" customHeight="1" x14ac:dyDescent="0.25">
      <c r="B81" s="72"/>
      <c r="C81" s="153">
        <f>AC86</f>
        <v>1.3427431905459834E-2</v>
      </c>
      <c r="D81" s="26"/>
      <c r="E81" s="149">
        <f>(1-EXP(-8766/(8766/AN2)))*AN2*$C$83*(Calculator!$AN$3*Calculator!$AN$4+Calculator!$AN$5*Calculator!$AN$4+Calculator!$AN$6)</f>
        <v>1124.9809286100017</v>
      </c>
      <c r="F81" s="24"/>
      <c r="H81" s="98" t="s">
        <v>7</v>
      </c>
      <c r="I81" s="99"/>
      <c r="J81" s="99"/>
      <c r="K81" s="100"/>
      <c r="AQ81" s="73"/>
    </row>
    <row r="82" spans="2:49" ht="15.75" customHeight="1" thickBot="1" x14ac:dyDescent="0.25">
      <c r="B82" s="72"/>
      <c r="C82" s="20" t="s">
        <v>23</v>
      </c>
      <c r="D82" s="26"/>
      <c r="E82" s="149"/>
      <c r="F82" s="24"/>
      <c r="H82" s="101"/>
      <c r="I82" s="102"/>
      <c r="J82" s="102"/>
      <c r="K82" s="103"/>
      <c r="L82" s="2"/>
      <c r="M82" s="3"/>
      <c r="N82" s="3"/>
      <c r="O82" s="3"/>
      <c r="P82" s="3"/>
      <c r="Q82" s="3"/>
      <c r="R82" s="3"/>
      <c r="S82" s="4"/>
      <c r="AQ82" s="73"/>
    </row>
    <row r="83" spans="2:49" ht="15.75" customHeight="1" thickBot="1" x14ac:dyDescent="0.25">
      <c r="B83" s="72"/>
      <c r="C83" s="97">
        <f>V83*V87+POWER(X86,AN7)-V83*V87*POWER(X86,AN7)</f>
        <v>2.5576328279796876E-3</v>
      </c>
      <c r="D83" s="26"/>
      <c r="E83" s="149"/>
      <c r="F83" s="24"/>
      <c r="I83" s="150"/>
      <c r="R83" s="106" t="s">
        <v>27</v>
      </c>
      <c r="S83" s="106"/>
      <c r="T83" s="106"/>
      <c r="U83" s="106"/>
      <c r="V83" s="121">
        <f>M86+R84-M86*R84</f>
        <v>9.391077912427423E-2</v>
      </c>
      <c r="W83" s="121"/>
      <c r="Z83" s="9"/>
      <c r="AA83" s="9"/>
      <c r="AB83" s="9"/>
      <c r="AC83" s="9"/>
      <c r="AD83" s="9"/>
      <c r="AE83" s="9"/>
      <c r="AF83" s="9"/>
      <c r="AG83" s="9"/>
      <c r="AH83" s="9"/>
      <c r="AI83" s="9"/>
      <c r="AQ83" s="73"/>
    </row>
    <row r="84" spans="2:49" ht="15.75" customHeight="1" thickBot="1" x14ac:dyDescent="0.3">
      <c r="B84" s="72"/>
      <c r="C84" s="97"/>
      <c r="D84" s="26"/>
      <c r="E84" s="149"/>
      <c r="F84" s="24"/>
      <c r="I84" s="15"/>
      <c r="R84" s="110">
        <f>Calculator!$L$7</f>
        <v>1.0897685269525614E-2</v>
      </c>
      <c r="S84" s="110"/>
      <c r="T84" s="110"/>
      <c r="U84" s="110"/>
      <c r="V84" s="12"/>
      <c r="X84" s="12"/>
      <c r="Y84" s="13"/>
      <c r="AI84" s="10"/>
      <c r="AQ84" s="73"/>
    </row>
    <row r="85" spans="2:49" ht="15.75" customHeight="1" thickBot="1" x14ac:dyDescent="0.25">
      <c r="B85" s="72"/>
      <c r="C85" s="97"/>
      <c r="D85" s="26"/>
      <c r="E85" s="149"/>
      <c r="F85" s="24"/>
      <c r="H85" s="122" t="s">
        <v>12</v>
      </c>
      <c r="I85" s="123"/>
      <c r="J85" s="123"/>
      <c r="K85" s="124"/>
      <c r="L85" s="7"/>
      <c r="M85" s="104" t="s">
        <v>1</v>
      </c>
      <c r="N85" s="104"/>
      <c r="O85" s="104"/>
      <c r="P85" s="104"/>
      <c r="Q85" s="9"/>
      <c r="R85" s="9"/>
      <c r="S85" s="11"/>
      <c r="X85" s="106" t="s">
        <v>27</v>
      </c>
      <c r="Y85" s="106"/>
      <c r="Z85" s="106"/>
      <c r="AA85" s="106"/>
      <c r="AB85" s="17"/>
      <c r="AC85" s="107" t="s">
        <v>9</v>
      </c>
      <c r="AD85" s="108"/>
      <c r="AE85" s="108"/>
      <c r="AF85" s="109"/>
      <c r="AH85" s="106" t="s">
        <v>27</v>
      </c>
      <c r="AI85" s="106"/>
      <c r="AJ85" s="106"/>
      <c r="AK85" s="106"/>
      <c r="AL85" s="17"/>
      <c r="AM85" s="107" t="s">
        <v>10</v>
      </c>
      <c r="AN85" s="108"/>
      <c r="AO85" s="108"/>
      <c r="AP85" s="109"/>
      <c r="AQ85" s="73"/>
    </row>
    <row r="86" spans="2:49" ht="15.75" customHeight="1" thickBot="1" x14ac:dyDescent="0.3">
      <c r="B86" s="72"/>
      <c r="C86" s="97"/>
      <c r="D86" s="26"/>
      <c r="E86" s="149"/>
      <c r="F86" s="24"/>
      <c r="H86" s="125"/>
      <c r="I86" s="126"/>
      <c r="J86" s="126"/>
      <c r="K86" s="127"/>
      <c r="M86" s="105">
        <f>Calculator!$L$3</f>
        <v>8.3927711641610392E-2</v>
      </c>
      <c r="N86" s="105"/>
      <c r="O86" s="105"/>
      <c r="P86" s="105"/>
      <c r="Q86" s="12"/>
      <c r="R86" s="12"/>
      <c r="S86" s="13"/>
      <c r="X86" s="110">
        <f>Calculator!$L$7</f>
        <v>1.0897685269525614E-2</v>
      </c>
      <c r="Y86" s="110"/>
      <c r="Z86" s="110"/>
      <c r="AA86" s="110"/>
      <c r="AC86" s="114">
        <f>V83*V87+X86-V83*V87*X86</f>
        <v>1.3427431905459834E-2</v>
      </c>
      <c r="AD86" s="115"/>
      <c r="AE86" s="115"/>
      <c r="AF86" s="116"/>
      <c r="AH86" s="110">
        <f>Calculator!$L$7</f>
        <v>1.0897685269525614E-2</v>
      </c>
      <c r="AI86" s="110"/>
      <c r="AJ86" s="110"/>
      <c r="AK86" s="110"/>
      <c r="AM86" s="114">
        <f>AC86</f>
        <v>1.3427431905459834E-2</v>
      </c>
      <c r="AN86" s="115"/>
      <c r="AO86" s="115"/>
      <c r="AP86" s="116"/>
      <c r="AQ86" s="73"/>
      <c r="AU86"/>
      <c r="AV86"/>
      <c r="AW86"/>
    </row>
    <row r="87" spans="2:49" ht="15.75" customHeight="1" thickBot="1" x14ac:dyDescent="0.25">
      <c r="B87" s="72"/>
      <c r="C87" s="97"/>
      <c r="E87" s="149"/>
      <c r="F87" s="25"/>
      <c r="I87" s="15"/>
      <c r="R87" s="106" t="s">
        <v>27</v>
      </c>
      <c r="S87" s="106"/>
      <c r="T87" s="106"/>
      <c r="U87" s="106"/>
      <c r="V87" s="121">
        <f>M86*H90+R88-M86*H90*R88</f>
        <v>2.7234560122624533E-2</v>
      </c>
      <c r="W87" s="121"/>
      <c r="X87" s="9"/>
      <c r="Y87" s="11"/>
      <c r="Z87" s="9"/>
      <c r="AA87" s="9"/>
      <c r="AB87" s="9"/>
      <c r="AC87" s="9"/>
      <c r="AD87" s="9"/>
      <c r="AE87" s="9"/>
      <c r="AF87" s="9"/>
      <c r="AG87" s="9"/>
      <c r="AH87" s="9"/>
      <c r="AI87" s="11"/>
      <c r="AQ87" s="73"/>
    </row>
    <row r="88" spans="2:49" ht="15" customHeight="1" x14ac:dyDescent="0.25">
      <c r="B88" s="72"/>
      <c r="C88" s="97"/>
      <c r="E88" s="149"/>
      <c r="F88" s="25"/>
      <c r="I88" s="15"/>
      <c r="R88" s="110">
        <f>Calculator!$L$7</f>
        <v>1.0897685269525614E-2</v>
      </c>
      <c r="S88" s="110"/>
      <c r="T88" s="110"/>
      <c r="U88" s="110"/>
      <c r="AQ88" s="73"/>
    </row>
    <row r="89" spans="2:49" ht="15.75" customHeight="1" thickBot="1" x14ac:dyDescent="0.3">
      <c r="B89" s="72"/>
      <c r="C89" s="97"/>
      <c r="E89" s="149"/>
      <c r="F89" s="25"/>
      <c r="H89" s="119" t="s">
        <v>11</v>
      </c>
      <c r="I89" s="119"/>
      <c r="J89" s="119"/>
      <c r="K89" s="119"/>
      <c r="L89" s="9"/>
      <c r="M89" s="9"/>
      <c r="N89" s="9"/>
      <c r="O89" s="9"/>
      <c r="P89" s="9"/>
      <c r="Q89" s="9"/>
      <c r="R89" s="9"/>
      <c r="S89" s="11"/>
      <c r="AQ89" s="73"/>
    </row>
    <row r="90" spans="2:49" ht="15" customHeight="1" x14ac:dyDescent="0.25">
      <c r="B90" s="72"/>
      <c r="C90" s="97"/>
      <c r="E90" s="149"/>
      <c r="F90" s="25"/>
      <c r="H90" s="120">
        <f>Calculator!$L$5</f>
        <v>0.19679877106717902</v>
      </c>
      <c r="I90" s="120"/>
      <c r="J90" s="120"/>
      <c r="K90" s="120"/>
      <c r="AQ90" s="73"/>
    </row>
    <row r="91" spans="2:49" x14ac:dyDescent="0.25">
      <c r="B91" s="74"/>
      <c r="C91" s="75"/>
      <c r="D91" s="76"/>
      <c r="E91" s="81"/>
      <c r="F91" s="81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8"/>
    </row>
    <row r="92" spans="2:49" ht="15.75" thickBot="1" x14ac:dyDescent="0.25">
      <c r="B92" s="53"/>
      <c r="C92" s="54" t="s">
        <v>22</v>
      </c>
      <c r="D92" s="79"/>
      <c r="E92" s="89" t="s">
        <v>24</v>
      </c>
      <c r="F92" s="8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8"/>
    </row>
    <row r="93" spans="2:49" ht="15" customHeight="1" x14ac:dyDescent="0.25">
      <c r="B93" s="59"/>
      <c r="C93" s="155">
        <f>AC98</f>
        <v>1.25570980785793E-2</v>
      </c>
      <c r="D93" s="30"/>
      <c r="E93" s="129">
        <f>(1-EXP(-8766/(8766/AN2)))*AN2*$C$95*(Calculator!$AN$3*Calculator!$AN$4+Calculator!$AN$5*Calculator!$AN$4+Calculator!$AN$6)</f>
        <v>737.94471571371537</v>
      </c>
      <c r="F93" s="51"/>
      <c r="G93" s="29"/>
      <c r="H93" s="98" t="s">
        <v>7</v>
      </c>
      <c r="I93" s="99"/>
      <c r="J93" s="99"/>
      <c r="K93" s="100"/>
      <c r="L93" s="152"/>
      <c r="M93" s="44"/>
      <c r="N93" s="44"/>
      <c r="O93" s="44"/>
      <c r="P93" s="44"/>
      <c r="Q93" s="44"/>
      <c r="R93" s="44"/>
      <c r="S93" s="44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60"/>
    </row>
    <row r="94" spans="2:49" ht="15.75" customHeight="1" thickBot="1" x14ac:dyDescent="0.25">
      <c r="B94" s="59"/>
      <c r="C94" s="28" t="s">
        <v>23</v>
      </c>
      <c r="D94" s="30"/>
      <c r="E94" s="129"/>
      <c r="F94" s="51"/>
      <c r="G94" s="29"/>
      <c r="H94" s="101"/>
      <c r="I94" s="102"/>
      <c r="J94" s="102"/>
      <c r="K94" s="103"/>
      <c r="L94" s="29"/>
      <c r="M94" s="29"/>
      <c r="N94" s="29"/>
      <c r="O94" s="29"/>
      <c r="P94" s="29"/>
      <c r="Q94" s="29"/>
      <c r="R94" s="29"/>
      <c r="S94" s="50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60"/>
    </row>
    <row r="95" spans="2:49" ht="15.75" customHeight="1" thickBot="1" x14ac:dyDescent="0.25">
      <c r="B95" s="59"/>
      <c r="C95" s="151">
        <f>V95*V99+POWER(X98,AN7)-V95*V99*POWER(X98,AN7)</f>
        <v>1.6777098901361381E-3</v>
      </c>
      <c r="D95" s="30"/>
      <c r="E95" s="129"/>
      <c r="F95" s="51"/>
      <c r="G95" s="29"/>
      <c r="H95" s="29"/>
      <c r="I95" s="29"/>
      <c r="J95" s="42"/>
      <c r="K95" s="29"/>
      <c r="L95" s="29"/>
      <c r="M95" s="29"/>
      <c r="N95" s="29"/>
      <c r="O95" s="29"/>
      <c r="P95" s="29"/>
      <c r="Q95" s="29"/>
      <c r="R95" s="106" t="s">
        <v>27</v>
      </c>
      <c r="S95" s="106"/>
      <c r="T95" s="106"/>
      <c r="U95" s="106"/>
      <c r="V95" s="96">
        <f>M98+R96-M98*R96</f>
        <v>9.391077912427423E-2</v>
      </c>
      <c r="W95" s="96"/>
      <c r="X95" s="29"/>
      <c r="Y95" s="29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29"/>
      <c r="AK95" s="29"/>
      <c r="AL95" s="29"/>
      <c r="AM95" s="29"/>
      <c r="AN95" s="29"/>
      <c r="AO95" s="29"/>
      <c r="AP95" s="29"/>
      <c r="AQ95" s="60"/>
    </row>
    <row r="96" spans="2:49" ht="15.75" customHeight="1" thickBot="1" x14ac:dyDescent="0.3">
      <c r="B96" s="59"/>
      <c r="C96" s="151"/>
      <c r="D96" s="30"/>
      <c r="E96" s="129"/>
      <c r="F96" s="51"/>
      <c r="G96" s="29"/>
      <c r="H96" s="29"/>
      <c r="I96" s="29"/>
      <c r="J96" s="42"/>
      <c r="K96" s="29"/>
      <c r="L96" s="29"/>
      <c r="M96" s="29"/>
      <c r="N96" s="29"/>
      <c r="O96" s="29"/>
      <c r="P96" s="29"/>
      <c r="Q96" s="29"/>
      <c r="R96" s="110">
        <f>Calculator!$L$7</f>
        <v>1.0897685269525614E-2</v>
      </c>
      <c r="S96" s="110"/>
      <c r="T96" s="110"/>
      <c r="U96" s="110"/>
      <c r="V96" s="47"/>
      <c r="W96" s="29"/>
      <c r="X96" s="47"/>
      <c r="Y96" s="49"/>
      <c r="Z96" s="29"/>
      <c r="AA96" s="29"/>
      <c r="AB96" s="29"/>
      <c r="AC96" s="29"/>
      <c r="AD96" s="29"/>
      <c r="AE96" s="29"/>
      <c r="AF96" s="29"/>
      <c r="AG96" s="29"/>
      <c r="AH96" s="29"/>
      <c r="AI96" s="38"/>
      <c r="AJ96" s="29"/>
      <c r="AK96" s="29"/>
      <c r="AL96" s="29"/>
      <c r="AM96" s="29"/>
      <c r="AN96" s="29"/>
      <c r="AO96" s="29"/>
      <c r="AP96" s="29"/>
      <c r="AQ96" s="60"/>
    </row>
    <row r="97" spans="2:43" ht="15.75" customHeight="1" thickBot="1" x14ac:dyDescent="0.25">
      <c r="B97" s="59"/>
      <c r="C97" s="151"/>
      <c r="D97" s="30"/>
      <c r="E97" s="129"/>
      <c r="F97" s="51"/>
      <c r="G97" s="29"/>
      <c r="H97" s="29"/>
      <c r="I97" s="29"/>
      <c r="J97" s="43"/>
      <c r="K97" s="44"/>
      <c r="L97" s="44"/>
      <c r="M97" s="104" t="s">
        <v>1</v>
      </c>
      <c r="N97" s="104"/>
      <c r="O97" s="104"/>
      <c r="P97" s="104"/>
      <c r="Q97" s="34"/>
      <c r="R97" s="34"/>
      <c r="S97" s="46"/>
      <c r="T97" s="29"/>
      <c r="U97" s="29"/>
      <c r="V97" s="29"/>
      <c r="W97" s="29"/>
      <c r="X97" s="106" t="s">
        <v>27</v>
      </c>
      <c r="Y97" s="106"/>
      <c r="Z97" s="106"/>
      <c r="AA97" s="106"/>
      <c r="AB97" s="52"/>
      <c r="AC97" s="107" t="s">
        <v>9</v>
      </c>
      <c r="AD97" s="108"/>
      <c r="AE97" s="108"/>
      <c r="AF97" s="109"/>
      <c r="AG97" s="29"/>
      <c r="AH97" s="106" t="s">
        <v>27</v>
      </c>
      <c r="AI97" s="106"/>
      <c r="AJ97" s="106"/>
      <c r="AK97" s="106"/>
      <c r="AL97" s="52"/>
      <c r="AM97" s="107" t="s">
        <v>10</v>
      </c>
      <c r="AN97" s="108"/>
      <c r="AO97" s="108"/>
      <c r="AP97" s="109"/>
      <c r="AQ97" s="60"/>
    </row>
    <row r="98" spans="2:43" ht="15.75" customHeight="1" thickBot="1" x14ac:dyDescent="0.3">
      <c r="B98" s="59"/>
      <c r="C98" s="151"/>
      <c r="D98" s="30"/>
      <c r="E98" s="129"/>
      <c r="F98" s="51"/>
      <c r="G98" s="29"/>
      <c r="H98" s="29"/>
      <c r="I98" s="29"/>
      <c r="J98" s="42"/>
      <c r="K98" s="29"/>
      <c r="L98" s="29"/>
      <c r="M98" s="105">
        <f>Calculator!$L$3</f>
        <v>8.3927711641610392E-2</v>
      </c>
      <c r="N98" s="105"/>
      <c r="O98" s="105"/>
      <c r="P98" s="105"/>
      <c r="Q98" s="47"/>
      <c r="R98" s="47"/>
      <c r="S98" s="49"/>
      <c r="T98" s="29"/>
      <c r="U98" s="29"/>
      <c r="V98" s="29"/>
      <c r="W98" s="29"/>
      <c r="X98" s="110">
        <f>Calculator!$L$7</f>
        <v>1.0897685269525614E-2</v>
      </c>
      <c r="Y98" s="110"/>
      <c r="Z98" s="110"/>
      <c r="AA98" s="110"/>
      <c r="AB98" s="29"/>
      <c r="AC98" s="114">
        <f>V95*V99+X98-V95*V99*X98</f>
        <v>1.25570980785793E-2</v>
      </c>
      <c r="AD98" s="115"/>
      <c r="AE98" s="115"/>
      <c r="AF98" s="116"/>
      <c r="AG98" s="29"/>
      <c r="AH98" s="110">
        <f>Calculator!$L$7</f>
        <v>1.0897685269525614E-2</v>
      </c>
      <c r="AI98" s="110"/>
      <c r="AJ98" s="110"/>
      <c r="AK98" s="110"/>
      <c r="AL98" s="29"/>
      <c r="AM98" s="114">
        <f>AC98</f>
        <v>1.25570980785793E-2</v>
      </c>
      <c r="AN98" s="115"/>
      <c r="AO98" s="115"/>
      <c r="AP98" s="116"/>
      <c r="AQ98" s="60"/>
    </row>
    <row r="99" spans="2:43" ht="15.75" customHeight="1" thickBot="1" x14ac:dyDescent="0.25">
      <c r="B99" s="59"/>
      <c r="C99" s="151"/>
      <c r="D99" s="32"/>
      <c r="E99" s="129"/>
      <c r="F99" s="33"/>
      <c r="G99" s="29"/>
      <c r="H99" s="29"/>
      <c r="I99" s="29"/>
      <c r="J99" s="42"/>
      <c r="K99" s="29"/>
      <c r="L99" s="29"/>
      <c r="M99" s="29"/>
      <c r="N99" s="29"/>
      <c r="O99" s="29"/>
      <c r="P99" s="29"/>
      <c r="Q99" s="29"/>
      <c r="R99" s="106" t="s">
        <v>27</v>
      </c>
      <c r="S99" s="106"/>
      <c r="T99" s="106"/>
      <c r="U99" s="106"/>
      <c r="V99" s="96">
        <f>M98*M102+R100-M98*M102*R100</f>
        <v>1.7864784273044894E-2</v>
      </c>
      <c r="W99" s="96"/>
      <c r="X99" s="34"/>
      <c r="Y99" s="46"/>
      <c r="Z99" s="34"/>
      <c r="AA99" s="34"/>
      <c r="AB99" s="34"/>
      <c r="AC99" s="34"/>
      <c r="AD99" s="34"/>
      <c r="AE99" s="34"/>
      <c r="AF99" s="34"/>
      <c r="AG99" s="34"/>
      <c r="AH99" s="34"/>
      <c r="AI99" s="46"/>
      <c r="AJ99" s="29"/>
      <c r="AK99" s="29"/>
      <c r="AL99" s="29"/>
      <c r="AM99" s="29"/>
      <c r="AN99" s="29"/>
      <c r="AO99" s="29"/>
      <c r="AP99" s="29"/>
      <c r="AQ99" s="60"/>
    </row>
    <row r="100" spans="2:43" ht="15" customHeight="1" x14ac:dyDescent="0.25">
      <c r="B100" s="59"/>
      <c r="C100" s="151"/>
      <c r="D100" s="32"/>
      <c r="E100" s="129"/>
      <c r="F100" s="33"/>
      <c r="G100" s="29"/>
      <c r="H100" s="29"/>
      <c r="I100" s="29"/>
      <c r="J100" s="42"/>
      <c r="K100" s="29"/>
      <c r="L100" s="29"/>
      <c r="M100" s="29"/>
      <c r="N100" s="29"/>
      <c r="O100" s="29"/>
      <c r="P100" s="29"/>
      <c r="Q100" s="29"/>
      <c r="R100" s="110">
        <f>Calculator!$L$7</f>
        <v>1.0897685269525614E-2</v>
      </c>
      <c r="S100" s="110"/>
      <c r="T100" s="110"/>
      <c r="U100" s="11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60"/>
    </row>
    <row r="101" spans="2:43" ht="15.75" customHeight="1" thickBot="1" x14ac:dyDescent="0.3">
      <c r="B101" s="59"/>
      <c r="C101" s="151"/>
      <c r="D101" s="32"/>
      <c r="E101" s="129"/>
      <c r="F101" s="33"/>
      <c r="G101" s="29"/>
      <c r="H101" s="29"/>
      <c r="I101" s="29"/>
      <c r="J101" s="43"/>
      <c r="K101" s="44"/>
      <c r="L101" s="44"/>
      <c r="M101" s="104" t="s">
        <v>1</v>
      </c>
      <c r="N101" s="104"/>
      <c r="O101" s="104"/>
      <c r="P101" s="104"/>
      <c r="Q101" s="34"/>
      <c r="R101" s="34"/>
      <c r="S101" s="46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60"/>
    </row>
    <row r="102" spans="2:43" ht="15" customHeight="1" x14ac:dyDescent="0.25">
      <c r="B102" s="59"/>
      <c r="C102" s="151"/>
      <c r="D102" s="32"/>
      <c r="E102" s="129"/>
      <c r="F102" s="33"/>
      <c r="G102" s="29"/>
      <c r="H102" s="29"/>
      <c r="I102" s="29"/>
      <c r="J102" s="29"/>
      <c r="K102" s="29"/>
      <c r="L102" s="29"/>
      <c r="M102" s="105">
        <f>Calculator!$L$3</f>
        <v>8.3927711641610392E-2</v>
      </c>
      <c r="N102" s="105"/>
      <c r="O102" s="105"/>
      <c r="P102" s="105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60"/>
    </row>
    <row r="103" spans="2:43" x14ac:dyDescent="0.25">
      <c r="B103" s="61"/>
      <c r="C103" s="62"/>
      <c r="D103" s="63"/>
      <c r="E103" s="64"/>
      <c r="F103" s="64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5"/>
    </row>
  </sheetData>
  <sheetProtection algorithmName="SHA-512" hashValue="ELkqeWUHtco5tx2lbr7W7PWqZjEqBYPCG2Lh2LuZQGlgEW8LNEID7xawc2+3DIaHo2n9YQ7TsKc1KmSu5+X3tw==" saltValue="5fpRl3/l+rYl9YdcQUJymQ==" spinCount="100000" sheet="1" selectLockedCells="1"/>
  <mergeCells count="172">
    <mergeCell ref="C63:C68"/>
    <mergeCell ref="E61:E68"/>
    <mergeCell ref="C83:C90"/>
    <mergeCell ref="E81:E90"/>
    <mergeCell ref="C95:C102"/>
    <mergeCell ref="E93:E102"/>
    <mergeCell ref="E19:E26"/>
    <mergeCell ref="C31:C36"/>
    <mergeCell ref="E29:E36"/>
    <mergeCell ref="C41:C46"/>
    <mergeCell ref="E39:E46"/>
    <mergeCell ref="C51:C58"/>
    <mergeCell ref="E49:E58"/>
    <mergeCell ref="E71:E78"/>
    <mergeCell ref="T2:U2"/>
    <mergeCell ref="AN3:AQ3"/>
    <mergeCell ref="AN4:AQ4"/>
    <mergeCell ref="AN5:AQ5"/>
    <mergeCell ref="AN6:AQ6"/>
    <mergeCell ref="AN7:AQ7"/>
    <mergeCell ref="AN2:AQ2"/>
    <mergeCell ref="S3:V3"/>
    <mergeCell ref="S4:V4"/>
    <mergeCell ref="S5:V5"/>
    <mergeCell ref="S6:V6"/>
    <mergeCell ref="S7:V7"/>
    <mergeCell ref="L3:M3"/>
    <mergeCell ref="L4:M4"/>
    <mergeCell ref="L5:M5"/>
    <mergeCell ref="G6:H6"/>
    <mergeCell ref="L7:M7"/>
    <mergeCell ref="C12:C16"/>
    <mergeCell ref="E10:E16"/>
    <mergeCell ref="C21:C26"/>
    <mergeCell ref="X97:AA97"/>
    <mergeCell ref="X85:AA85"/>
    <mergeCell ref="H81:K82"/>
    <mergeCell ref="H66:K66"/>
    <mergeCell ref="S45:V45"/>
    <mergeCell ref="N56:Q56"/>
    <mergeCell ref="N57:Q57"/>
    <mergeCell ref="N58:Q58"/>
    <mergeCell ref="Y35:AB35"/>
    <mergeCell ref="S36:V36"/>
    <mergeCell ref="Y36:AB36"/>
    <mergeCell ref="N49:Q49"/>
    <mergeCell ref="N50:Q50"/>
    <mergeCell ref="H44:K44"/>
    <mergeCell ref="H33:K33"/>
    <mergeCell ref="S33:V33"/>
    <mergeCell ref="AC97:AF97"/>
    <mergeCell ref="AH97:AK97"/>
    <mergeCell ref="AM97:AP97"/>
    <mergeCell ref="X98:AA98"/>
    <mergeCell ref="AC98:AF98"/>
    <mergeCell ref="AH98:AK98"/>
    <mergeCell ref="AM98:AP98"/>
    <mergeCell ref="R95:U95"/>
    <mergeCell ref="V95:W95"/>
    <mergeCell ref="R96:U96"/>
    <mergeCell ref="R99:U99"/>
    <mergeCell ref="V99:W99"/>
    <mergeCell ref="R100:U100"/>
    <mergeCell ref="V83:W83"/>
    <mergeCell ref="H93:K94"/>
    <mergeCell ref="M97:P97"/>
    <mergeCell ref="M98:P98"/>
    <mergeCell ref="M101:P101"/>
    <mergeCell ref="M102:P102"/>
    <mergeCell ref="R88:U88"/>
    <mergeCell ref="H85:K86"/>
    <mergeCell ref="H89:K89"/>
    <mergeCell ref="H90:K90"/>
    <mergeCell ref="M85:P85"/>
    <mergeCell ref="M86:P86"/>
    <mergeCell ref="R83:U83"/>
    <mergeCell ref="R84:U84"/>
    <mergeCell ref="R87:U87"/>
    <mergeCell ref="AC85:AF85"/>
    <mergeCell ref="AH85:AK85"/>
    <mergeCell ref="AM85:AP85"/>
    <mergeCell ref="X86:AA86"/>
    <mergeCell ref="AC86:AF86"/>
    <mergeCell ref="AH86:AK86"/>
    <mergeCell ref="AM86:AP86"/>
    <mergeCell ref="V87:W87"/>
    <mergeCell ref="AM66:AP66"/>
    <mergeCell ref="X66:AA66"/>
    <mergeCell ref="S67:V67"/>
    <mergeCell ref="S68:V68"/>
    <mergeCell ref="AC65:AF65"/>
    <mergeCell ref="AC66:AF66"/>
    <mergeCell ref="AH65:AK65"/>
    <mergeCell ref="AM65:AP65"/>
    <mergeCell ref="AH66:AK66"/>
    <mergeCell ref="H61:K62"/>
    <mergeCell ref="M63:P63"/>
    <mergeCell ref="Q63:R63"/>
    <mergeCell ref="M64:P64"/>
    <mergeCell ref="H65:K65"/>
    <mergeCell ref="X65:AA65"/>
    <mergeCell ref="H39:K40"/>
    <mergeCell ref="M41:P41"/>
    <mergeCell ref="Q41:R41"/>
    <mergeCell ref="AD41:AG41"/>
    <mergeCell ref="M42:P42"/>
    <mergeCell ref="AD42:AG42"/>
    <mergeCell ref="H43:K43"/>
    <mergeCell ref="S52:V52"/>
    <mergeCell ref="S53:V53"/>
    <mergeCell ref="Y50:AB50"/>
    <mergeCell ref="Y51:AB51"/>
    <mergeCell ref="N51:Q51"/>
    <mergeCell ref="N52:Q52"/>
    <mergeCell ref="H51:K52"/>
    <mergeCell ref="Y31:AB31"/>
    <mergeCell ref="M32:P32"/>
    <mergeCell ref="Y32:AB32"/>
    <mergeCell ref="AD45:AG45"/>
    <mergeCell ref="S46:V46"/>
    <mergeCell ref="AD46:AG46"/>
    <mergeCell ref="X43:AA43"/>
    <mergeCell ref="X44:AA44"/>
    <mergeCell ref="Y55:AB55"/>
    <mergeCell ref="R49:S49"/>
    <mergeCell ref="R55:S55"/>
    <mergeCell ref="Y54:AB54"/>
    <mergeCell ref="N55:Q55"/>
    <mergeCell ref="H23:K23"/>
    <mergeCell ref="H24:K24"/>
    <mergeCell ref="M21:P21"/>
    <mergeCell ref="M22:P22"/>
    <mergeCell ref="Q21:R21"/>
    <mergeCell ref="H34:K34"/>
    <mergeCell ref="S34:V34"/>
    <mergeCell ref="S35:V35"/>
    <mergeCell ref="H29:K30"/>
    <mergeCell ref="M31:P31"/>
    <mergeCell ref="Q31:R31"/>
    <mergeCell ref="AB75:AE75"/>
    <mergeCell ref="AG75:AJ75"/>
    <mergeCell ref="R76:U76"/>
    <mergeCell ref="W76:Z76"/>
    <mergeCell ref="AB76:AE76"/>
    <mergeCell ref="AG76:AJ76"/>
    <mergeCell ref="H10:K11"/>
    <mergeCell ref="M12:P12"/>
    <mergeCell ref="M13:P13"/>
    <mergeCell ref="M14:P14"/>
    <mergeCell ref="M15:P15"/>
    <mergeCell ref="S10:V10"/>
    <mergeCell ref="S11:V11"/>
    <mergeCell ref="S14:V14"/>
    <mergeCell ref="S15:V15"/>
    <mergeCell ref="S23:V23"/>
    <mergeCell ref="S24:V24"/>
    <mergeCell ref="S25:V25"/>
    <mergeCell ref="S26:V26"/>
    <mergeCell ref="Y21:AB21"/>
    <mergeCell ref="Y22:AB22"/>
    <mergeCell ref="Y25:AB25"/>
    <mergeCell ref="Y26:AB26"/>
    <mergeCell ref="H19:K20"/>
    <mergeCell ref="Q73:R73"/>
    <mergeCell ref="C73:C78"/>
    <mergeCell ref="H71:K72"/>
    <mergeCell ref="M73:P73"/>
    <mergeCell ref="M74:P74"/>
    <mergeCell ref="M77:P77"/>
    <mergeCell ref="M78:P78"/>
    <mergeCell ref="R75:U75"/>
    <mergeCell ref="W75:Z75"/>
  </mergeCells>
  <conditionalFormatting sqref="AG76 AC98 W76 AM98 AM86 AC86 AC66 AM66 Y55 Y51 AD46 AD42 Y36 Y32 Y26 Y22 S15 S11">
    <cfRule type="colorScale" priority="13">
      <colorScale>
        <cfvo type="min"/>
        <cfvo type="percentile" val="50"/>
        <cfvo type="max"/>
        <color rgb="FF00B050"/>
        <color theme="7"/>
        <color rgb="FFFF0000"/>
      </colorScale>
    </cfRule>
  </conditionalFormatting>
  <conditionalFormatting sqref="C10 C19 C29 C39 C49 C71 C81 C93 C61">
    <cfRule type="colorScale" priority="12">
      <colorScale>
        <cfvo type="min"/>
        <cfvo type="percentile" val="50"/>
        <cfvo type="max"/>
        <color rgb="FF00B050"/>
        <color theme="7"/>
        <color rgb="FFFF0000"/>
      </colorScale>
    </cfRule>
  </conditionalFormatting>
  <conditionalFormatting sqref="C12 C95 C83 C63 C51 C41 C31 C21 C73">
    <cfRule type="colorScale" priority="11">
      <colorScale>
        <cfvo type="min"/>
        <cfvo type="percentile" val="50"/>
        <cfvo type="max"/>
        <color rgb="FF00B050"/>
        <color theme="7"/>
        <color rgb="FFFF0000"/>
      </colorScale>
    </cfRule>
  </conditionalFormatting>
  <conditionalFormatting sqref="E81:E90 E10:E16 E19:E26 E29:E36 E39:E46 E49:E58 E61:E68 E93:E102 E71">
    <cfRule type="colorScale" priority="10">
      <colorScale>
        <cfvo type="min"/>
        <cfvo type="percentile" val="50"/>
        <cfvo type="max"/>
        <color rgb="FF00B050"/>
        <color theme="7"/>
        <color rgb="FFFF0000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8766A7-1234-4316-9347-20025969BA05}">
          <x14:formula1>
            <xm:f>Sheet3!$C$4:$C$8</xm:f>
          </x14:formula1>
          <xm:sqref>S3:V3</xm:sqref>
        </x14:dataValidation>
        <x14:dataValidation type="list" allowBlank="1" showInputMessage="1" showErrorMessage="1" xr:uid="{5CA1349C-5DBD-4086-A63D-5580FD0CE071}">
          <x14:formula1>
            <xm:f>Sheet3!$C$11:$C$15</xm:f>
          </x14:formula1>
          <xm:sqref>S5:V5</xm:sqref>
        </x14:dataValidation>
        <x14:dataValidation type="list" allowBlank="1" showInputMessage="1" showErrorMessage="1" xr:uid="{8F7C73EB-0C75-4860-ACA8-9065717F2AEF}">
          <x14:formula1>
            <xm:f>Sheet3!$C$18:$C$22</xm:f>
          </x14:formula1>
          <xm:sqref>S6:V6</xm:sqref>
        </x14:dataValidation>
        <x14:dataValidation type="list" allowBlank="1" showInputMessage="1" showErrorMessage="1" xr:uid="{9F58AF9C-4AFE-45D3-969F-E7D19B809A32}">
          <x14:formula1>
            <xm:f>Sheet3!$C$26:$C$30</xm:f>
          </x14:formula1>
          <xm:sqref>S7:V7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BBC3-F42A-4278-9E86-1A9A422466B4}">
  <dimension ref="C3:C30"/>
  <sheetViews>
    <sheetView workbookViewId="0">
      <selection activeCell="G27" sqref="G27"/>
    </sheetView>
  </sheetViews>
  <sheetFormatPr defaultRowHeight="15" x14ac:dyDescent="0.25"/>
  <sheetData>
    <row r="3" spans="3:3" x14ac:dyDescent="0.25">
      <c r="C3" t="s">
        <v>14</v>
      </c>
    </row>
    <row r="4" spans="3:3" x14ac:dyDescent="0.25">
      <c r="C4" s="85">
        <v>120000</v>
      </c>
    </row>
    <row r="5" spans="3:3" x14ac:dyDescent="0.25">
      <c r="C5" s="85">
        <v>100000</v>
      </c>
    </row>
    <row r="6" spans="3:3" x14ac:dyDescent="0.25">
      <c r="C6" s="85">
        <v>80000</v>
      </c>
    </row>
    <row r="7" spans="3:3" x14ac:dyDescent="0.25">
      <c r="C7" s="85">
        <v>60000</v>
      </c>
    </row>
    <row r="8" spans="3:3" x14ac:dyDescent="0.25">
      <c r="C8" s="85">
        <v>40000</v>
      </c>
    </row>
    <row r="10" spans="3:3" x14ac:dyDescent="0.25">
      <c r="C10" t="s">
        <v>15</v>
      </c>
    </row>
    <row r="11" spans="3:3" x14ac:dyDescent="0.25">
      <c r="C11" s="85">
        <v>60000</v>
      </c>
    </row>
    <row r="12" spans="3:3" x14ac:dyDescent="0.25">
      <c r="C12" s="85">
        <v>50000</v>
      </c>
    </row>
    <row r="13" spans="3:3" x14ac:dyDescent="0.25">
      <c r="C13" s="85">
        <v>40000</v>
      </c>
    </row>
    <row r="14" spans="3:3" x14ac:dyDescent="0.25">
      <c r="C14" s="85">
        <v>30000</v>
      </c>
    </row>
    <row r="15" spans="3:3" x14ac:dyDescent="0.25">
      <c r="C15" s="85">
        <v>20000</v>
      </c>
    </row>
    <row r="17" spans="3:3" x14ac:dyDescent="0.25">
      <c r="C17" t="s">
        <v>16</v>
      </c>
    </row>
    <row r="18" spans="3:3" x14ac:dyDescent="0.25">
      <c r="C18" s="85">
        <v>50000</v>
      </c>
    </row>
    <row r="19" spans="3:3" x14ac:dyDescent="0.25">
      <c r="C19" s="85">
        <v>40000</v>
      </c>
    </row>
    <row r="20" spans="3:3" x14ac:dyDescent="0.25">
      <c r="C20" s="85">
        <v>30000</v>
      </c>
    </row>
    <row r="21" spans="3:3" x14ac:dyDescent="0.25">
      <c r="C21" s="85">
        <v>20000</v>
      </c>
    </row>
    <row r="22" spans="3:3" x14ac:dyDescent="0.25">
      <c r="C22" s="85">
        <v>10000</v>
      </c>
    </row>
    <row r="25" spans="3:3" x14ac:dyDescent="0.25">
      <c r="C25" t="s">
        <v>5</v>
      </c>
    </row>
    <row r="26" spans="3:3" x14ac:dyDescent="0.25">
      <c r="C26" s="85">
        <v>800000</v>
      </c>
    </row>
    <row r="27" spans="3:3" x14ac:dyDescent="0.25">
      <c r="C27" s="85">
        <v>600000</v>
      </c>
    </row>
    <row r="28" spans="3:3" x14ac:dyDescent="0.25">
      <c r="C28" s="85">
        <v>400000</v>
      </c>
    </row>
    <row r="29" spans="3:3" x14ac:dyDescent="0.25">
      <c r="C29" s="85">
        <v>200000</v>
      </c>
    </row>
    <row r="30" spans="3:3" x14ac:dyDescent="0.25">
      <c r="C30" s="85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Sheet3</vt:lpstr>
    </vt:vector>
  </TitlesOfParts>
  <Company>Static Power Pty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STATIC POWER | Risks</dc:title>
  <dc:creator>Stephane Panazio</dc:creator>
  <cp:lastModifiedBy>Stephane Panazio</cp:lastModifiedBy>
  <dcterms:created xsi:type="dcterms:W3CDTF">2019-02-22T00:02:42Z</dcterms:created>
  <dcterms:modified xsi:type="dcterms:W3CDTF">2019-03-05T00:54:41Z</dcterms:modified>
</cp:coreProperties>
</file>